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B7242AFE-B22E-450A-854C-82298461522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I39" i="2" s="1"/>
  <c r="G39" i="2"/>
  <c r="H38" i="2"/>
  <c r="G38" i="2"/>
  <c r="I38" i="2" s="1"/>
  <c r="A38" i="2"/>
  <c r="A32" i="2"/>
  <c r="A31" i="2"/>
  <c r="A30" i="2"/>
  <c r="A24" i="2"/>
  <c r="A23" i="2"/>
  <c r="A22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D58" i="20"/>
  <c r="A4" i="2"/>
  <c r="A5" i="2" s="1"/>
  <c r="A6" i="2"/>
  <c r="A7" i="2" s="1"/>
  <c r="A8" i="2"/>
  <c r="A9" i="2" s="1"/>
  <c r="A10" i="2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<sst xmlns="http://schemas.openxmlformats.org/spreadsheetml/2006/main" count="2092" uniqueCount="341">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</sst>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1276953.140625</v>
      </c>
    </row>
    <row r="8" spans="1:3" ht="15" customHeight="1" x14ac:dyDescent="0.25">
      <c r="B8" s="7" t="s">
        <v>8</v>
      </c>
      <c r="C8" s="38">
        <v>0.24199999999999999</v>
      </c>
    </row>
    <row r="9" spans="1:3" ht="15" customHeight="1" x14ac:dyDescent="0.25">
      <c r="B9" s="7" t="s">
        <v>9</v>
      </c>
      <c r="C9" s="98">
        <v>7.2000000000000008E-2</v>
      </c>
    </row>
    <row r="10" spans="1:3" ht="15" customHeight="1" x14ac:dyDescent="0.25">
      <c r="B10" s="7" t="s">
        <v>10</v>
      </c>
      <c r="C10" s="98">
        <v>0.78792312620000005</v>
      </c>
    </row>
    <row r="11" spans="1:3" ht="15" customHeight="1" x14ac:dyDescent="0.25">
      <c r="B11" s="7" t="s">
        <v>11</v>
      </c>
      <c r="C11" s="98">
        <v>0.66599999999999993</v>
      </c>
    </row>
    <row r="12" spans="1:3" ht="15" customHeight="1" x14ac:dyDescent="0.25">
      <c r="B12" s="7" t="s">
        <v>12</v>
      </c>
      <c r="C12" s="98">
        <v>0.78099999999999992</v>
      </c>
    </row>
    <row r="13" spans="1:3" ht="15" customHeight="1" x14ac:dyDescent="0.25">
      <c r="B13" s="7" t="s">
        <v>13</v>
      </c>
      <c r="C13" s="98">
        <v>0.56000000000000005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7.2900000000000006E-2</v>
      </c>
    </row>
    <row r="24" spans="1:3" ht="15" customHeight="1" x14ac:dyDescent="0.25">
      <c r="B24" s="10" t="s">
        <v>22</v>
      </c>
      <c r="C24" s="98">
        <v>0.45440000000000003</v>
      </c>
    </row>
    <row r="25" spans="1:3" ht="15" customHeight="1" x14ac:dyDescent="0.25">
      <c r="B25" s="10" t="s">
        <v>23</v>
      </c>
      <c r="C25" s="98">
        <v>0.37469999999999998</v>
      </c>
    </row>
    <row r="26" spans="1:3" ht="15" customHeight="1" x14ac:dyDescent="0.25">
      <c r="B26" s="10" t="s">
        <v>24</v>
      </c>
      <c r="C26" s="98">
        <v>9.8000000000000004E-2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0.31392216030627801</v>
      </c>
    </row>
    <row r="30" spans="1:3" ht="14.25" customHeight="1" x14ac:dyDescent="0.25">
      <c r="B30" s="16" t="s">
        <v>27</v>
      </c>
      <c r="C30" s="99">
        <v>4.8182352910963601E-2</v>
      </c>
    </row>
    <row r="31" spans="1:3" ht="14.25" customHeight="1" x14ac:dyDescent="0.25">
      <c r="B31" s="16" t="s">
        <v>28</v>
      </c>
      <c r="C31" s="99">
        <v>7.3364831571467296E-2</v>
      </c>
    </row>
    <row r="32" spans="1:3" ht="14.25" customHeight="1" x14ac:dyDescent="0.25">
      <c r="B32" s="16" t="s">
        <v>29</v>
      </c>
      <c r="C32" s="99">
        <v>0.56453065521129098</v>
      </c>
    </row>
    <row r="33" spans="1:5" ht="13" customHeight="1" x14ac:dyDescent="0.25">
      <c r="B33" s="18" t="s">
        <v>30</v>
      </c>
      <c r="C33" s="40">
        <f>SUM(C29:C32)</f>
        <v>0.99999999999999989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25.297056471266899</v>
      </c>
    </row>
    <row r="38" spans="1:5" ht="15" customHeight="1" x14ac:dyDescent="0.25">
      <c r="B38" s="22" t="s">
        <v>34</v>
      </c>
      <c r="C38" s="37">
        <v>48.216193499211002</v>
      </c>
      <c r="D38" s="102"/>
      <c r="E38" s="103"/>
    </row>
    <row r="39" spans="1:5" ht="15" customHeight="1" x14ac:dyDescent="0.25">
      <c r="B39" s="22" t="s">
        <v>35</v>
      </c>
      <c r="C39" s="37">
        <v>62.797776864035498</v>
      </c>
      <c r="D39" s="102"/>
      <c r="E39" s="102"/>
    </row>
    <row r="40" spans="1:5" ht="15" customHeight="1" x14ac:dyDescent="0.25">
      <c r="B40" s="22" t="s">
        <v>36</v>
      </c>
      <c r="C40" s="104">
        <v>4.8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19.861695040000001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2.9357100000000001E-2</v>
      </c>
      <c r="D45" s="102"/>
    </row>
    <row r="46" spans="1:5" ht="15.75" customHeight="1" x14ac:dyDescent="0.25">
      <c r="B46" s="22" t="s">
        <v>41</v>
      </c>
      <c r="C46" s="98">
        <v>0.1115584</v>
      </c>
      <c r="D46" s="102"/>
    </row>
    <row r="47" spans="1:5" ht="15.75" customHeight="1" x14ac:dyDescent="0.25">
      <c r="B47" s="22" t="s">
        <v>42</v>
      </c>
      <c r="C47" s="98">
        <v>0.31860759999999999</v>
      </c>
      <c r="D47" s="102"/>
      <c r="E47" s="103"/>
    </row>
    <row r="48" spans="1:5" ht="15" customHeight="1" x14ac:dyDescent="0.25">
      <c r="B48" s="22" t="s">
        <v>43</v>
      </c>
      <c r="C48" s="39">
        <v>0.54047690000000004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0.455787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0.15454461994330901</v>
      </c>
      <c r="C2" s="95">
        <v>0.95</v>
      </c>
      <c r="D2" s="96">
        <v>36.314322339717627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47.396457506944927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73.95954362537492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0.1158453830081817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15.05570683744001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15.05570683744001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15.05570683744001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15.05570683744001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15.05570683744001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15.05570683744001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0.1597816</v>
      </c>
      <c r="C16" s="95">
        <v>0.95</v>
      </c>
      <c r="D16" s="96">
        <v>0.25737104316799292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0.19176319999999999</v>
      </c>
      <c r="C18" s="95">
        <v>0.95</v>
      </c>
      <c r="D18" s="96">
        <v>1.8074989747168151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0.19176319999999999</v>
      </c>
      <c r="C19" s="95">
        <v>0.95</v>
      </c>
      <c r="D19" s="96">
        <v>1.8074989747168151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0.39438570000000001</v>
      </c>
      <c r="C21" s="95">
        <v>0.95</v>
      </c>
      <c r="D21" s="96">
        <v>1.1459341628410029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25.663027124609449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4.9354522743270124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0.21391661785422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0.43240961432456998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21.733846424218829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6.2197152525186497E-2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0.21</v>
      </c>
      <c r="C29" s="95">
        <v>0.95</v>
      </c>
      <c r="D29" s="96">
        <v>64.086600374027668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0.87638737554351476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0.49216312756226022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0.63865940090000006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0.3201717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0.225722039933514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0.228627462636951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4.9717444122782668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0.34704454288467501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0.14768984168767921</v>
      </c>
      <c r="C3" s="119">
        <f>frac_mam_1_5months * 2.6</f>
        <v>0.14768984168767921</v>
      </c>
      <c r="D3" s="119">
        <f>frac_mam_6_11months * 2.6</f>
        <v>0.18016474395990384</v>
      </c>
      <c r="E3" s="119">
        <f>frac_mam_12_23months * 2.6</f>
        <v>8.5706725716590937E-2</v>
      </c>
      <c r="F3" s="119">
        <f>frac_mam_24_59months * 2.6</f>
        <v>4.1466503217816301E-2</v>
      </c>
    </row>
    <row r="4" spans="1:6" ht="15.75" customHeight="1" x14ac:dyDescent="0.25">
      <c r="A4" s="4" t="s">
        <v>205</v>
      </c>
      <c r="B4" s="119">
        <f>frac_sam_1month * 2.6</f>
        <v>6.1605366691947001E-2</v>
      </c>
      <c r="C4" s="119">
        <f>frac_sam_1_5months * 2.6</f>
        <v>6.1605366691947001E-2</v>
      </c>
      <c r="D4" s="119">
        <f>frac_sam_6_11months * 2.6</f>
        <v>3.0498243123292881E-2</v>
      </c>
      <c r="E4" s="119">
        <f>frac_sam_12_23months * 2.6</f>
        <v>2.740940991789104E-2</v>
      </c>
      <c r="F4" s="119">
        <f>frac_sam_24_59months * 2.6</f>
        <v>1.1645584926009062E-2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0.24199999999999999</v>
      </c>
      <c r="E2" s="48">
        <f>food_insecure</f>
        <v>0.24199999999999999</v>
      </c>
      <c r="F2" s="48">
        <f>food_insecure</f>
        <v>0.24199999999999999</v>
      </c>
      <c r="G2" s="48">
        <f>food_insecure</f>
        <v>0.24199999999999999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0.24199999999999999</v>
      </c>
      <c r="F5" s="48">
        <f>food_insecure</f>
        <v>0.24199999999999999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0.24199999999999999</v>
      </c>
      <c r="F8" s="48">
        <f>food_insecure</f>
        <v>0.24199999999999999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0.24199999999999999</v>
      </c>
      <c r="F9" s="48">
        <f>food_insecure</f>
        <v>0.24199999999999999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0.78099999999999992</v>
      </c>
      <c r="E10" s="48">
        <f>IF(ISBLANK(comm_deliv), frac_children_health_facility,1)</f>
        <v>0.78099999999999992</v>
      </c>
      <c r="F10" s="48">
        <f>IF(ISBLANK(comm_deliv), frac_children_health_facility,1)</f>
        <v>0.78099999999999992</v>
      </c>
      <c r="G10" s="48">
        <f>IF(ISBLANK(comm_deliv), frac_children_health_facility,1)</f>
        <v>0.78099999999999992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0.24199999999999999</v>
      </c>
      <c r="I15" s="48">
        <f>food_insecure</f>
        <v>0.24199999999999999</v>
      </c>
      <c r="J15" s="48">
        <f>food_insecure</f>
        <v>0.24199999999999999</v>
      </c>
      <c r="K15" s="48">
        <f>food_insecure</f>
        <v>0.24199999999999999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0.66599999999999993</v>
      </c>
      <c r="I18" s="48">
        <f>frac_PW_health_facility</f>
        <v>0.66599999999999993</v>
      </c>
      <c r="J18" s="48">
        <f>frac_PW_health_facility</f>
        <v>0.66599999999999993</v>
      </c>
      <c r="K18" s="48">
        <f>frac_PW_health_facility</f>
        <v>0.66599999999999993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7.2000000000000008E-2</v>
      </c>
      <c r="I19" s="48">
        <f>frac_malaria_risk</f>
        <v>7.2000000000000008E-2</v>
      </c>
      <c r="J19" s="48">
        <f>frac_malaria_risk</f>
        <v>7.2000000000000008E-2</v>
      </c>
      <c r="K19" s="48">
        <f>frac_malaria_risk</f>
        <v>7.2000000000000008E-2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0.56000000000000005</v>
      </c>
      <c r="M24" s="48">
        <f>famplan_unmet_need</f>
        <v>0.56000000000000005</v>
      </c>
      <c r="N24" s="48">
        <f>famplan_unmet_need</f>
        <v>0.56000000000000005</v>
      </c>
      <c r="O24" s="48">
        <f>famplan_unmet_need</f>
        <v>0.56000000000000005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0.11469541488851596</v>
      </c>
      <c r="M25" s="48">
        <f>(1-food_insecure)*(0.49)+food_insecure*(0.7)</f>
        <v>0.54081999999999997</v>
      </c>
      <c r="N25" s="48">
        <f>(1-food_insecure)*(0.49)+food_insecure*(0.7)</f>
        <v>0.54081999999999997</v>
      </c>
      <c r="O25" s="48">
        <f>(1-food_insecure)*(0.49)+food_insecure*(0.7)</f>
        <v>0.54081999999999997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4.9155177809363987E-2</v>
      </c>
      <c r="M26" s="48">
        <f>(1-food_insecure)*(0.21)+food_insecure*(0.3)</f>
        <v>0.23177999999999999</v>
      </c>
      <c r="N26" s="48">
        <f>(1-food_insecure)*(0.21)+food_insecure*(0.3)</f>
        <v>0.23177999999999999</v>
      </c>
      <c r="O26" s="48">
        <f>(1-food_insecure)*(0.21)+food_insecure*(0.3)</f>
        <v>0.23177999999999999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4.8226281102119989E-2</v>
      </c>
      <c r="M27" s="48">
        <f>(1-food_insecure)*(0.3)</f>
        <v>0.22739999999999999</v>
      </c>
      <c r="N27" s="48">
        <f>(1-food_insecure)*(0.3)</f>
        <v>0.22739999999999999</v>
      </c>
      <c r="O27" s="48">
        <f>(1-food_insecure)*(0.3)</f>
        <v>0.22739999999999999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0.78792312619999993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7.2000000000000008E-2</v>
      </c>
      <c r="D34" s="48">
        <f t="shared" si="3"/>
        <v>7.2000000000000008E-2</v>
      </c>
      <c r="E34" s="48">
        <f t="shared" si="3"/>
        <v>7.2000000000000008E-2</v>
      </c>
      <c r="F34" s="48">
        <f t="shared" si="3"/>
        <v>7.2000000000000008E-2</v>
      </c>
      <c r="G34" s="48">
        <f t="shared" si="3"/>
        <v>7.2000000000000008E-2</v>
      </c>
      <c r="H34" s="48">
        <f t="shared" si="3"/>
        <v>7.2000000000000008E-2</v>
      </c>
      <c r="I34" s="48">
        <f t="shared" si="3"/>
        <v>7.2000000000000008E-2</v>
      </c>
      <c r="J34" s="48">
        <f t="shared" si="3"/>
        <v>7.2000000000000008E-2</v>
      </c>
      <c r="K34" s="48">
        <f t="shared" si="3"/>
        <v>7.2000000000000008E-2</v>
      </c>
      <c r="L34" s="48">
        <f t="shared" si="3"/>
        <v>7.2000000000000008E-2</v>
      </c>
      <c r="M34" s="48">
        <f t="shared" si="3"/>
        <v>7.2000000000000008E-2</v>
      </c>
      <c r="N34" s="48">
        <f t="shared" si="3"/>
        <v>7.2000000000000008E-2</v>
      </c>
      <c r="O34" s="48">
        <f t="shared" si="3"/>
        <v>7.2000000000000008E-2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257603.49160000001</v>
      </c>
      <c r="C2" s="41">
        <v>563000</v>
      </c>
      <c r="D2" s="41">
        <v>1046000</v>
      </c>
      <c r="E2" s="41">
        <v>900000</v>
      </c>
      <c r="F2" s="41">
        <v>606000</v>
      </c>
      <c r="G2" s="105">
        <f t="shared" ref="G2:G11" si="0">C2+D2+E2+F2</f>
        <v>3115000</v>
      </c>
      <c r="H2" s="105">
        <f t="shared" ref="H2:H11" si="1">(B2 + stillbirth*B2/(1000-stillbirth))/(1-abortion)</f>
        <v>298663.19780910097</v>
      </c>
      <c r="I2" s="105">
        <f t="shared" ref="I2:I11" si="2">G2-H2</f>
        <v>2816336.8021908989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256373.16020000001</v>
      </c>
      <c r="C3" s="106">
        <v>566000</v>
      </c>
      <c r="D3" s="106">
        <v>1051000</v>
      </c>
      <c r="E3" s="106">
        <v>910000</v>
      </c>
      <c r="F3" s="106">
        <v>633000</v>
      </c>
      <c r="G3" s="105">
        <f t="shared" si="0"/>
        <v>3160000</v>
      </c>
      <c r="H3" s="105">
        <f t="shared" si="1"/>
        <v>297236.76252281416</v>
      </c>
      <c r="I3" s="105">
        <f t="shared" si="2"/>
        <v>2862763.2374771857</v>
      </c>
    </row>
    <row r="4" spans="1:9" ht="15.75" customHeight="1" x14ac:dyDescent="0.25">
      <c r="A4" s="7">
        <f t="shared" si="3"/>
        <v>2023</v>
      </c>
      <c r="B4" s="41">
        <v>255012.70759999999</v>
      </c>
      <c r="C4" s="106">
        <v>570000</v>
      </c>
      <c r="D4" s="106">
        <v>1056000</v>
      </c>
      <c r="E4" s="106">
        <v>917000</v>
      </c>
      <c r="F4" s="106">
        <v>662000</v>
      </c>
      <c r="G4" s="105">
        <f t="shared" si="0"/>
        <v>3205000</v>
      </c>
      <c r="H4" s="105">
        <f t="shared" si="1"/>
        <v>295659.46587415447</v>
      </c>
      <c r="I4" s="105">
        <f t="shared" si="2"/>
        <v>2909340.5341258454</v>
      </c>
    </row>
    <row r="5" spans="1:9" ht="15.75" customHeight="1" x14ac:dyDescent="0.25">
      <c r="A5" s="7">
        <f t="shared" si="3"/>
        <v>2024</v>
      </c>
      <c r="B5" s="41">
        <v>253524.21459999989</v>
      </c>
      <c r="C5" s="106">
        <v>572000</v>
      </c>
      <c r="D5" s="106">
        <v>1060000</v>
      </c>
      <c r="E5" s="106">
        <v>922000</v>
      </c>
      <c r="F5" s="106">
        <v>691000</v>
      </c>
      <c r="G5" s="105">
        <f t="shared" si="0"/>
        <v>3245000</v>
      </c>
      <c r="H5" s="105">
        <f t="shared" si="1"/>
        <v>293933.72032414156</v>
      </c>
      <c r="I5" s="105">
        <f t="shared" si="2"/>
        <v>2951066.2796758586</v>
      </c>
    </row>
    <row r="6" spans="1:9" ht="15.75" customHeight="1" x14ac:dyDescent="0.25">
      <c r="A6" s="7">
        <f t="shared" si="3"/>
        <v>2025</v>
      </c>
      <c r="B6" s="41">
        <v>251909.76199999999</v>
      </c>
      <c r="C6" s="106">
        <v>574000</v>
      </c>
      <c r="D6" s="106">
        <v>1066000</v>
      </c>
      <c r="E6" s="106">
        <v>928000</v>
      </c>
      <c r="F6" s="106">
        <v>718000</v>
      </c>
      <c r="G6" s="105">
        <f t="shared" si="0"/>
        <v>3286000</v>
      </c>
      <c r="H6" s="105">
        <f t="shared" si="1"/>
        <v>292061.93833379529</v>
      </c>
      <c r="I6" s="105">
        <f t="shared" si="2"/>
        <v>2993938.0616662046</v>
      </c>
    </row>
    <row r="7" spans="1:9" ht="15.75" customHeight="1" x14ac:dyDescent="0.25">
      <c r="A7" s="7">
        <f t="shared" si="3"/>
        <v>2026</v>
      </c>
      <c r="B7" s="41">
        <v>250596.114</v>
      </c>
      <c r="C7" s="106">
        <v>575000</v>
      </c>
      <c r="D7" s="106">
        <v>1070000</v>
      </c>
      <c r="E7" s="106">
        <v>936000</v>
      </c>
      <c r="F7" s="106">
        <v>743000</v>
      </c>
      <c r="G7" s="105">
        <f t="shared" si="0"/>
        <v>3324000</v>
      </c>
      <c r="H7" s="105">
        <f t="shared" si="1"/>
        <v>290538.90652223607</v>
      </c>
      <c r="I7" s="105">
        <f t="shared" si="2"/>
        <v>3033461.0934777642</v>
      </c>
    </row>
    <row r="8" spans="1:9" ht="15.75" customHeight="1" x14ac:dyDescent="0.25">
      <c r="A8" s="7">
        <f t="shared" si="3"/>
        <v>2027</v>
      </c>
      <c r="B8" s="41">
        <v>249190.149</v>
      </c>
      <c r="C8" s="106">
        <v>575000</v>
      </c>
      <c r="D8" s="106">
        <v>1075000</v>
      </c>
      <c r="E8" s="106">
        <v>943000</v>
      </c>
      <c r="F8" s="106">
        <v>766000</v>
      </c>
      <c r="G8" s="105">
        <f t="shared" si="0"/>
        <v>3359000</v>
      </c>
      <c r="H8" s="105">
        <f t="shared" si="1"/>
        <v>288908.84320166707</v>
      </c>
      <c r="I8" s="105">
        <f t="shared" si="2"/>
        <v>3070091.1567983329</v>
      </c>
    </row>
    <row r="9" spans="1:9" ht="15.75" customHeight="1" x14ac:dyDescent="0.25">
      <c r="A9" s="7">
        <f t="shared" si="3"/>
        <v>2028</v>
      </c>
      <c r="B9" s="41">
        <v>247632.53599999999</v>
      </c>
      <c r="C9" s="106">
        <v>574000</v>
      </c>
      <c r="D9" s="106">
        <v>1079000</v>
      </c>
      <c r="E9" s="106">
        <v>950000</v>
      </c>
      <c r="F9" s="106">
        <v>788000</v>
      </c>
      <c r="G9" s="105">
        <f t="shared" si="0"/>
        <v>3391000</v>
      </c>
      <c r="H9" s="105">
        <f t="shared" si="1"/>
        <v>287102.96053819999</v>
      </c>
      <c r="I9" s="105">
        <f t="shared" si="2"/>
        <v>3103897.0394617999</v>
      </c>
    </row>
    <row r="10" spans="1:9" ht="15.75" customHeight="1" x14ac:dyDescent="0.25">
      <c r="A10" s="7">
        <f t="shared" si="3"/>
        <v>2029</v>
      </c>
      <c r="B10" s="41">
        <v>245966.54900000009</v>
      </c>
      <c r="C10" s="106">
        <v>573000</v>
      </c>
      <c r="D10" s="106">
        <v>1083000</v>
      </c>
      <c r="E10" s="106">
        <v>957000</v>
      </c>
      <c r="F10" s="106">
        <v>807000</v>
      </c>
      <c r="G10" s="105">
        <f t="shared" si="0"/>
        <v>3420000</v>
      </c>
      <c r="H10" s="105">
        <f t="shared" si="1"/>
        <v>285171.43002268596</v>
      </c>
      <c r="I10" s="105">
        <f t="shared" si="2"/>
        <v>3134828.5699773142</v>
      </c>
    </row>
    <row r="11" spans="1:9" ht="15.75" customHeight="1" x14ac:dyDescent="0.25">
      <c r="A11" s="7">
        <f t="shared" si="3"/>
        <v>2030</v>
      </c>
      <c r="B11" s="41">
        <v>244194.04800000001</v>
      </c>
      <c r="C11" s="106">
        <v>572000</v>
      </c>
      <c r="D11" s="106">
        <v>1087000</v>
      </c>
      <c r="E11" s="106">
        <v>963000</v>
      </c>
      <c r="F11" s="106">
        <v>822000</v>
      </c>
      <c r="G11" s="105">
        <f t="shared" si="0"/>
        <v>3444000</v>
      </c>
      <c r="H11" s="105">
        <f t="shared" si="1"/>
        <v>283116.40812258737</v>
      </c>
      <c r="I11" s="105">
        <f t="shared" si="2"/>
        <v>3160883.5918774125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8.5120318596478336E-3</v>
      </c>
    </row>
    <row r="4" spans="1:8" ht="15.75" customHeight="1" x14ac:dyDescent="0.25">
      <c r="B4" s="13" t="s">
        <v>69</v>
      </c>
      <c r="C4" s="108">
        <v>0.15434544084972979</v>
      </c>
    </row>
    <row r="5" spans="1:8" ht="15.75" customHeight="1" x14ac:dyDescent="0.25">
      <c r="B5" s="13" t="s">
        <v>70</v>
      </c>
      <c r="C5" s="108">
        <v>6.5880859081131352E-2</v>
      </c>
    </row>
    <row r="6" spans="1:8" ht="15.75" customHeight="1" x14ac:dyDescent="0.25">
      <c r="B6" s="13" t="s">
        <v>71</v>
      </c>
      <c r="C6" s="108">
        <v>0.25162766891353933</v>
      </c>
    </row>
    <row r="7" spans="1:8" ht="15.75" customHeight="1" x14ac:dyDescent="0.25">
      <c r="B7" s="13" t="s">
        <v>72</v>
      </c>
      <c r="C7" s="108">
        <v>0.32663324937586891</v>
      </c>
    </row>
    <row r="8" spans="1:8" ht="15.75" customHeight="1" x14ac:dyDescent="0.25">
      <c r="B8" s="13" t="s">
        <v>73</v>
      </c>
      <c r="C8" s="108">
        <v>6.2637386277298174E-3</v>
      </c>
    </row>
    <row r="9" spans="1:8" ht="15.75" customHeight="1" x14ac:dyDescent="0.25">
      <c r="B9" s="13" t="s">
        <v>74</v>
      </c>
      <c r="C9" s="108">
        <v>8.1332458488798665E-2</v>
      </c>
    </row>
    <row r="10" spans="1:8" ht="15.75" customHeight="1" x14ac:dyDescent="0.25">
      <c r="B10" s="13" t="s">
        <v>75</v>
      </c>
      <c r="C10" s="108">
        <v>0.1054045528035544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0.14443149031847849</v>
      </c>
      <c r="D14" s="107">
        <v>0.14443149031847849</v>
      </c>
      <c r="E14" s="107">
        <v>0.14443149031847849</v>
      </c>
      <c r="F14" s="107">
        <v>0.14443149031847849</v>
      </c>
    </row>
    <row r="15" spans="1:8" ht="15.75" customHeight="1" x14ac:dyDescent="0.25">
      <c r="B15" s="13" t="s">
        <v>82</v>
      </c>
      <c r="C15" s="108">
        <v>0.30158734981048918</v>
      </c>
      <c r="D15" s="108">
        <v>0.30158734981048918</v>
      </c>
      <c r="E15" s="108">
        <v>0.30158734981048918</v>
      </c>
      <c r="F15" s="108">
        <v>0.30158734981048918</v>
      </c>
    </row>
    <row r="16" spans="1:8" ht="15.75" customHeight="1" x14ac:dyDescent="0.25">
      <c r="B16" s="13" t="s">
        <v>83</v>
      </c>
      <c r="C16" s="108">
        <v>5.0437216855922493E-2</v>
      </c>
      <c r="D16" s="108">
        <v>5.0437216855922493E-2</v>
      </c>
      <c r="E16" s="108">
        <v>5.0437216855922493E-2</v>
      </c>
      <c r="F16" s="108">
        <v>5.0437216855922493E-2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1.5908744758434231E-2</v>
      </c>
      <c r="D19" s="108">
        <v>1.5908744758434231E-2</v>
      </c>
      <c r="E19" s="108">
        <v>1.5908744758434231E-2</v>
      </c>
      <c r="F19" s="108">
        <v>1.5908744758434231E-2</v>
      </c>
    </row>
    <row r="20" spans="1:8" ht="15.75" customHeight="1" x14ac:dyDescent="0.25">
      <c r="B20" s="13" t="s">
        <v>87</v>
      </c>
      <c r="C20" s="108">
        <v>4.3842295368050059E-2</v>
      </c>
      <c r="D20" s="108">
        <v>4.3842295368050059E-2</v>
      </c>
      <c r="E20" s="108">
        <v>4.3842295368050059E-2</v>
      </c>
      <c r="F20" s="108">
        <v>4.3842295368050059E-2</v>
      </c>
    </row>
    <row r="21" spans="1:8" ht="15.75" customHeight="1" x14ac:dyDescent="0.25">
      <c r="B21" s="13" t="s">
        <v>88</v>
      </c>
      <c r="C21" s="108">
        <v>0.1117075918071007</v>
      </c>
      <c r="D21" s="108">
        <v>0.1117075918071007</v>
      </c>
      <c r="E21" s="108">
        <v>0.1117075918071007</v>
      </c>
      <c r="F21" s="108">
        <v>0.1117075918071007</v>
      </c>
    </row>
    <row r="22" spans="1:8" ht="15.75" customHeight="1" x14ac:dyDescent="0.25">
      <c r="B22" s="13" t="s">
        <v>89</v>
      </c>
      <c r="C22" s="108">
        <v>0.33208531108152461</v>
      </c>
      <c r="D22" s="108">
        <v>0.33208531108152461</v>
      </c>
      <c r="E22" s="108">
        <v>0.33208531108152461</v>
      </c>
      <c r="F22" s="108">
        <v>0.33208531108152461</v>
      </c>
    </row>
    <row r="23" spans="1:8" ht="15.75" customHeight="1" x14ac:dyDescent="0.25">
      <c r="B23" s="18" t="s">
        <v>30</v>
      </c>
      <c r="C23" s="40">
        <f>SUM(C14:C22)</f>
        <v>0.99999999999999967</v>
      </c>
      <c r="D23" s="40">
        <f>SUM(D14:D22)</f>
        <v>0.99999999999999967</v>
      </c>
      <c r="E23" s="40">
        <f>SUM(E14:E22)</f>
        <v>0.99999999999999967</v>
      </c>
      <c r="F23" s="40">
        <f>SUM(F14:F22)</f>
        <v>0.99999999999999967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0.103712281</v>
      </c>
    </row>
    <row r="27" spans="1:8" ht="15.75" customHeight="1" x14ac:dyDescent="0.25">
      <c r="B27" s="13" t="s">
        <v>92</v>
      </c>
      <c r="C27" s="108">
        <v>0.109547722</v>
      </c>
    </row>
    <row r="28" spans="1:8" ht="15.75" customHeight="1" x14ac:dyDescent="0.25">
      <c r="B28" s="13" t="s">
        <v>93</v>
      </c>
      <c r="C28" s="108">
        <v>6.2347139000000003E-2</v>
      </c>
    </row>
    <row r="29" spans="1:8" ht="15.75" customHeight="1" x14ac:dyDescent="0.25">
      <c r="B29" s="13" t="s">
        <v>94</v>
      </c>
      <c r="C29" s="108">
        <v>0.20200695599999999</v>
      </c>
    </row>
    <row r="30" spans="1:8" ht="15.75" customHeight="1" x14ac:dyDescent="0.25">
      <c r="B30" s="13" t="s">
        <v>95</v>
      </c>
      <c r="C30" s="108">
        <v>0.123504</v>
      </c>
    </row>
    <row r="31" spans="1:8" ht="15.75" customHeight="1" x14ac:dyDescent="0.25">
      <c r="B31" s="13" t="s">
        <v>96</v>
      </c>
      <c r="C31" s="108">
        <v>0.126081523</v>
      </c>
    </row>
    <row r="32" spans="1:8" ht="15.75" customHeight="1" x14ac:dyDescent="0.25">
      <c r="B32" s="13" t="s">
        <v>97</v>
      </c>
      <c r="C32" s="108">
        <v>1.7896931000000001E-2</v>
      </c>
    </row>
    <row r="33" spans="2:3" ht="15.75" customHeight="1" x14ac:dyDescent="0.25">
      <c r="B33" s="13" t="s">
        <v>98</v>
      </c>
      <c r="C33" s="108">
        <v>0.13369104100000001</v>
      </c>
    </row>
    <row r="34" spans="2:3" ht="15.75" customHeight="1" x14ac:dyDescent="0.25">
      <c r="B34" s="13" t="s">
        <v>99</v>
      </c>
      <c r="C34" s="108">
        <v>0.12121240799999999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0.52712103081889883</v>
      </c>
      <c r="D2" s="109">
        <f>IFERROR(1-_xlfn.NORM.DIST(_xlfn.NORM.INV(SUM(D4:D5), 0, 1) + 1, 0, 1, TRUE), "")</f>
        <v>0.52712103081889883</v>
      </c>
      <c r="E2" s="109">
        <f>IFERROR(1-_xlfn.NORM.DIST(_xlfn.NORM.INV(SUM(E4:E5), 0, 1) + 1, 0, 1, TRUE), "")</f>
        <v>0.56677554589831292</v>
      </c>
      <c r="F2" s="109">
        <f>IFERROR(1-_xlfn.NORM.DIST(_xlfn.NORM.INV(SUM(F4:F5), 0, 1) + 1, 0, 1, TRUE), "")</f>
        <v>0.42427901400332479</v>
      </c>
      <c r="G2" s="109">
        <f>IFERROR(1-_xlfn.NORM.DIST(_xlfn.NORM.INV(SUM(G4:G5), 0, 1) + 1, 0, 1, TRUE), "")</f>
        <v>0.38273188845605288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0.33012656019977799</v>
      </c>
      <c r="D3" s="109">
        <f>IFERROR(_xlfn.NORM.DIST(_xlfn.NORM.INV(SUM(D4:D5), 0, 1) + 1, 0, 1, TRUE) - SUM(D4:D5), "")</f>
        <v>0.33012656019977799</v>
      </c>
      <c r="E3" s="109">
        <f>IFERROR(_xlfn.NORM.DIST(_xlfn.NORM.INV(SUM(E4:E5), 0, 1) + 1, 0, 1, TRUE) - SUM(E4:E5), "")</f>
        <v>0.3118555169073397</v>
      </c>
      <c r="F3" s="109">
        <f>IFERROR(_xlfn.NORM.DIST(_xlfn.NORM.INV(SUM(F4:F5), 0, 1) + 1, 0, 1, TRUE) - SUM(F4:F5), "")</f>
        <v>0.36647531913514081</v>
      </c>
      <c r="G3" s="109">
        <f>IFERROR(_xlfn.NORM.DIST(_xlfn.NORM.INV(SUM(G4:G5), 0, 1) + 1, 0, 1, TRUE) - SUM(G4:G5), "")</f>
        <v>0.37583071364670334</v>
      </c>
    </row>
    <row r="4" spans="1:15" ht="15.75" customHeight="1" x14ac:dyDescent="0.25">
      <c r="B4" s="7" t="s">
        <v>104</v>
      </c>
      <c r="C4" s="98">
        <v>6.9952823221683502E-2</v>
      </c>
      <c r="D4" s="110">
        <v>6.9952823221683502E-2</v>
      </c>
      <c r="E4" s="110">
        <v>9.6542805433273302E-2</v>
      </c>
      <c r="F4" s="110">
        <v>0.13092507421970401</v>
      </c>
      <c r="G4" s="110">
        <v>0.16235433518886599</v>
      </c>
    </row>
    <row r="5" spans="1:15" ht="15.75" customHeight="1" x14ac:dyDescent="0.25">
      <c r="B5" s="7" t="s">
        <v>105</v>
      </c>
      <c r="C5" s="98">
        <v>7.2799585759639698E-2</v>
      </c>
      <c r="D5" s="110">
        <v>7.2799585759639698E-2</v>
      </c>
      <c r="E5" s="110">
        <v>2.4826131761074101E-2</v>
      </c>
      <c r="F5" s="110">
        <v>7.8320592641830403E-2</v>
      </c>
      <c r="G5" s="110">
        <v>7.9083062708377797E-2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0.65605810395872832</v>
      </c>
      <c r="D8" s="109">
        <f>IFERROR(1-_xlfn.NORM.DIST(_xlfn.NORM.INV(SUM(D10:D11), 0, 1) + 1, 0, 1, TRUE), "")</f>
        <v>0.65605810395872832</v>
      </c>
      <c r="E8" s="109">
        <f>IFERROR(1-_xlfn.NORM.DIST(_xlfn.NORM.INV(SUM(E10:E11), 0, 1) + 1, 0, 1, TRUE), "")</f>
        <v>0.65476422123647582</v>
      </c>
      <c r="F8" s="109">
        <f>IFERROR(1-_xlfn.NORM.DIST(_xlfn.NORM.INV(SUM(F10:F11), 0, 1) + 1, 0, 1, TRUE), "")</f>
        <v>0.76157321235279052</v>
      </c>
      <c r="G8" s="109">
        <f>IFERROR(1-_xlfn.NORM.DIST(_xlfn.NORM.INV(SUM(G10:G11), 0, 1) + 1, 0, 1, TRUE), "")</f>
        <v>0.85198712218103767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0.26344373897218476</v>
      </c>
      <c r="D9" s="109">
        <f>IFERROR(_xlfn.NORM.DIST(_xlfn.NORM.INV(SUM(D10:D11), 0, 1) + 1, 0, 1, TRUE) - SUM(D10:D11), "")</f>
        <v>0.26344373897218476</v>
      </c>
      <c r="E9" s="109">
        <f>IFERROR(_xlfn.NORM.DIST(_xlfn.NORM.INV(SUM(E10:E11), 0, 1) + 1, 0, 1, TRUE) - SUM(E10:E11), "")</f>
        <v>0.2642115529622947</v>
      </c>
      <c r="F9" s="109">
        <f>IFERROR(_xlfn.NORM.DIST(_xlfn.NORM.INV(SUM(F10:F11), 0, 1) + 1, 0, 1, TRUE) - SUM(F10:F11), "")</f>
        <v>0.19492058163394724</v>
      </c>
      <c r="G9" s="109">
        <f>IFERROR(_xlfn.NORM.DIST(_xlfn.NORM.INV(SUM(G10:G11), 0, 1) + 1, 0, 1, TRUE) - SUM(G10:G11), "")</f>
        <v>0.12758515160979872</v>
      </c>
    </row>
    <row r="10" spans="1:15" ht="15.75" customHeight="1" x14ac:dyDescent="0.25">
      <c r="B10" s="7" t="s">
        <v>109</v>
      </c>
      <c r="C10" s="98">
        <v>5.6803785264492E-2</v>
      </c>
      <c r="D10" s="110">
        <v>5.6803785264492E-2</v>
      </c>
      <c r="E10" s="110">
        <v>6.9294132292270702E-2</v>
      </c>
      <c r="F10" s="110">
        <v>3.2964125275611898E-2</v>
      </c>
      <c r="G10" s="110">
        <v>1.59486550837755E-2</v>
      </c>
    </row>
    <row r="11" spans="1:15" ht="15.75" customHeight="1" x14ac:dyDescent="0.25">
      <c r="B11" s="7" t="s">
        <v>110</v>
      </c>
      <c r="C11" s="98">
        <v>2.3694371804595001E-2</v>
      </c>
      <c r="D11" s="110">
        <v>2.3694371804595001E-2</v>
      </c>
      <c r="E11" s="110">
        <v>1.1730093508958799E-2</v>
      </c>
      <c r="F11" s="110">
        <v>1.05420807376504E-2</v>
      </c>
      <c r="G11" s="110">
        <v>4.4790711253881003E-3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0.83306406925000009</v>
      </c>
      <c r="D14" s="112">
        <v>0.81199289555200016</v>
      </c>
      <c r="E14" s="112">
        <v>0.81199289555200016</v>
      </c>
      <c r="F14" s="112">
        <v>0.67868807884899995</v>
      </c>
      <c r="G14" s="112">
        <v>0.67868807884899995</v>
      </c>
      <c r="H14" s="98">
        <v>0.504</v>
      </c>
      <c r="I14" s="113">
        <v>0.504</v>
      </c>
      <c r="J14" s="113">
        <v>0.504</v>
      </c>
      <c r="K14" s="113">
        <v>0.504</v>
      </c>
      <c r="L14" s="98">
        <v>0.46</v>
      </c>
      <c r="M14" s="113">
        <v>0.46</v>
      </c>
      <c r="N14" s="113">
        <v>0.46</v>
      </c>
      <c r="O14" s="113">
        <v>0.46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0.37969977293124979</v>
      </c>
      <c r="D15" s="109">
        <f t="shared" si="0"/>
        <v>0.37009580588495949</v>
      </c>
      <c r="E15" s="109">
        <f t="shared" si="0"/>
        <v>0.37009580588495949</v>
      </c>
      <c r="F15" s="109">
        <f t="shared" si="0"/>
        <v>0.30933720339434911</v>
      </c>
      <c r="G15" s="109">
        <f t="shared" si="0"/>
        <v>0.30933720339434911</v>
      </c>
      <c r="H15" s="109">
        <f t="shared" si="0"/>
        <v>0.229716648</v>
      </c>
      <c r="I15" s="109">
        <f t="shared" si="0"/>
        <v>0.229716648</v>
      </c>
      <c r="J15" s="109">
        <f t="shared" si="0"/>
        <v>0.229716648</v>
      </c>
      <c r="K15" s="109">
        <f t="shared" si="0"/>
        <v>0.229716648</v>
      </c>
      <c r="L15" s="109">
        <f t="shared" si="0"/>
        <v>0.20966202</v>
      </c>
      <c r="M15" s="109">
        <f t="shared" si="0"/>
        <v>0.20966202</v>
      </c>
      <c r="N15" s="109">
        <f t="shared" si="0"/>
        <v>0.20966202</v>
      </c>
      <c r="O15" s="109">
        <f t="shared" si="0"/>
        <v>0.20966202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0.6446785926818851</v>
      </c>
      <c r="D2" s="110">
        <v>0.30287550000000002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0.13002647459507</v>
      </c>
      <c r="D3" s="110">
        <v>0.11225300000000001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0.199752196669579</v>
      </c>
      <c r="D4" s="110">
        <v>0.53624519999999998</v>
      </c>
      <c r="E4" s="110">
        <v>0.91649711132049605</v>
      </c>
      <c r="F4" s="110">
        <v>0.52460414171218905</v>
      </c>
      <c r="G4" s="110">
        <v>0</v>
      </c>
    </row>
    <row r="5" spans="1:7" x14ac:dyDescent="0.25">
      <c r="B5" s="80" t="s">
        <v>122</v>
      </c>
      <c r="C5" s="109">
        <v>2.5542736053465898E-2</v>
      </c>
      <c r="D5" s="109">
        <v>4.8626299999999997E-2</v>
      </c>
      <c r="E5" s="109">
        <v>8.3502888679503964E-2</v>
      </c>
      <c r="F5" s="109">
        <v>0.475395858287811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2022-02-21T22:33:45Z</dcterms:modified>
</cp:coreProperties>
</file>