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29C2D2E2-EE14-49AD-AFA7-57B04CB7E0D8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A39" i="2"/>
  <c r="H38" i="2"/>
  <c r="G38" i="2"/>
  <c r="I38" i="2" s="1"/>
  <c r="A38" i="2"/>
  <c r="A35" i="2"/>
  <c r="A34" i="2"/>
  <c r="A32" i="2"/>
  <c r="A31" i="2"/>
  <c r="A30" i="2"/>
  <c r="A27" i="2"/>
  <c r="A26" i="2"/>
  <c r="A24" i="2"/>
  <c r="A23" i="2"/>
  <c r="A22" i="2"/>
  <c r="A19" i="2"/>
  <c r="A18" i="2"/>
  <c r="A16" i="2"/>
  <c r="A15" i="2"/>
  <c r="A14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H7" i="2"/>
  <c r="I7" i="2" s="1"/>
  <c r="G7" i="2"/>
  <c r="H6" i="2"/>
  <c r="I6" i="2" s="1"/>
  <c r="G6" i="2"/>
  <c r="H5" i="2"/>
  <c r="I5" i="2" s="1"/>
  <c r="G5" i="2"/>
  <c r="H4" i="2"/>
  <c r="I4" i="2" s="1"/>
  <c r="G4" i="2"/>
  <c r="H3" i="2"/>
  <c r="I3" i="2" s="1"/>
  <c r="G3" i="2"/>
  <c r="A3" i="2"/>
  <c r="H2" i="2"/>
  <c r="I2" i="2" s="1"/>
  <c r="G2" i="2"/>
  <c r="A2" i="2"/>
  <c r="A37" i="2" s="1"/>
  <c r="C33" i="1"/>
  <c r="C20" i="1"/>
  <c r="A17" i="2" l="1"/>
  <c r="A25" i="2"/>
  <c r="A33" i="2"/>
  <c r="D58" i="20"/>
  <c r="A4" i="2"/>
  <c r="A5" i="2" s="1"/>
  <c r="A6" i="2" s="1"/>
  <c r="A7" i="2" s="1"/>
  <c r="A8" i="2" s="1"/>
  <c r="A9" i="2" s="1"/>
  <c r="A10" i="2" s="1"/>
  <c r="A11" i="2" s="1"/>
  <c r="A36" i="2"/>
  <c r="A12" i="2"/>
  <c r="A20" i="2"/>
  <c r="A28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<sst xmlns="http://schemas.openxmlformats.org/spreadsheetml/2006/main" count="2092" uniqueCount="341">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</sst>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1216078.984375</v>
      </c>
    </row>
    <row r="8" spans="1:3" ht="15" customHeight="1" x14ac:dyDescent="0.25">
      <c r="B8" s="7" t="s">
        <v>8</v>
      </c>
      <c r="C8" s="38">
        <v>0.498</v>
      </c>
    </row>
    <row r="9" spans="1:3" ht="15" customHeight="1" x14ac:dyDescent="0.25">
      <c r="B9" s="7" t="s">
        <v>9</v>
      </c>
      <c r="C9" s="98">
        <v>1</v>
      </c>
    </row>
    <row r="10" spans="1:3" ht="15" customHeight="1" x14ac:dyDescent="0.25">
      <c r="B10" s="7" t="s">
        <v>10</v>
      </c>
      <c r="C10" s="98">
        <v>0.33364898681640598</v>
      </c>
    </row>
    <row r="11" spans="1:3" ht="15" customHeight="1" x14ac:dyDescent="0.25">
      <c r="B11" s="7" t="s">
        <v>11</v>
      </c>
      <c r="C11" s="98">
        <v>0.57200000000000006</v>
      </c>
    </row>
    <row r="12" spans="1:3" ht="15" customHeight="1" x14ac:dyDescent="0.25">
      <c r="B12" s="7" t="s">
        <v>12</v>
      </c>
      <c r="C12" s="98">
        <v>0.48499999999999999</v>
      </c>
    </row>
    <row r="13" spans="1:3" ht="15" customHeight="1" x14ac:dyDescent="0.25">
      <c r="B13" s="7" t="s">
        <v>13</v>
      </c>
      <c r="C13" s="98">
        <v>0.67900000000000005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0.10150000000000001</v>
      </c>
    </row>
    <row r="24" spans="1:3" ht="15" customHeight="1" x14ac:dyDescent="0.25">
      <c r="B24" s="10" t="s">
        <v>22</v>
      </c>
      <c r="C24" s="98">
        <v>0.48739999999999989</v>
      </c>
    </row>
    <row r="25" spans="1:3" ht="15" customHeight="1" x14ac:dyDescent="0.25">
      <c r="B25" s="10" t="s">
        <v>23</v>
      </c>
      <c r="C25" s="98">
        <v>0.33069999999999999</v>
      </c>
    </row>
    <row r="26" spans="1:3" ht="15" customHeight="1" x14ac:dyDescent="0.25">
      <c r="B26" s="10" t="s">
        <v>24</v>
      </c>
      <c r="C26" s="98">
        <v>8.0400000000000013E-2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0.23555809078586701</v>
      </c>
    </row>
    <row r="30" spans="1:3" ht="14.25" customHeight="1" x14ac:dyDescent="0.25">
      <c r="B30" s="16" t="s">
        <v>27</v>
      </c>
      <c r="C30" s="99">
        <v>3.4184984067948898E-2</v>
      </c>
    </row>
    <row r="31" spans="1:3" ht="14.25" customHeight="1" x14ac:dyDescent="0.25">
      <c r="B31" s="16" t="s">
        <v>28</v>
      </c>
      <c r="C31" s="99">
        <v>6.8897621685866203E-2</v>
      </c>
    </row>
    <row r="32" spans="1:3" ht="14.25" customHeight="1" x14ac:dyDescent="0.25">
      <c r="B32" s="16" t="s">
        <v>29</v>
      </c>
      <c r="C32" s="99">
        <v>0.66135930346031802</v>
      </c>
    </row>
    <row r="33" spans="1:5" ht="13" customHeight="1" x14ac:dyDescent="0.25">
      <c r="B33" s="18" t="s">
        <v>30</v>
      </c>
      <c r="C33" s="40">
        <f>SUM(C29:C32)</f>
        <v>1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24.8118147309055</v>
      </c>
    </row>
    <row r="38" spans="1:5" ht="15" customHeight="1" x14ac:dyDescent="0.25">
      <c r="B38" s="22" t="s">
        <v>34</v>
      </c>
      <c r="C38" s="37">
        <v>45.761149469721602</v>
      </c>
      <c r="D38" s="102"/>
      <c r="E38" s="103"/>
    </row>
    <row r="39" spans="1:5" ht="15" customHeight="1" x14ac:dyDescent="0.25">
      <c r="B39" s="22" t="s">
        <v>35</v>
      </c>
      <c r="C39" s="37">
        <v>66.904695702863094</v>
      </c>
      <c r="D39" s="102"/>
      <c r="E39" s="102"/>
    </row>
    <row r="40" spans="1:5" ht="15" customHeight="1" x14ac:dyDescent="0.25">
      <c r="B40" s="22" t="s">
        <v>36</v>
      </c>
      <c r="C40" s="104">
        <v>3.96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22.391259139999999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2.1338699999999999E-2</v>
      </c>
      <c r="D45" s="102"/>
    </row>
    <row r="46" spans="1:5" ht="15.75" customHeight="1" x14ac:dyDescent="0.25">
      <c r="B46" s="22" t="s">
        <v>41</v>
      </c>
      <c r="C46" s="98">
        <v>0.1114093</v>
      </c>
      <c r="D46" s="102"/>
    </row>
    <row r="47" spans="1:5" ht="15.75" customHeight="1" x14ac:dyDescent="0.25">
      <c r="B47" s="22" t="s">
        <v>42</v>
      </c>
      <c r="C47" s="98">
        <v>0.20647860000000001</v>
      </c>
      <c r="D47" s="102"/>
      <c r="E47" s="103"/>
    </row>
    <row r="48" spans="1:5" ht="15" customHeight="1" x14ac:dyDescent="0.25">
      <c r="B48" s="22" t="s">
        <v>43</v>
      </c>
      <c r="C48" s="39">
        <v>0.66077340000000007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0.42155599999999999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0.16087605999999999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0.16281338131308001</v>
      </c>
      <c r="C2" s="95">
        <v>0.95</v>
      </c>
      <c r="D2" s="96">
        <v>35.286531868543193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44.645110031904643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57.846169364861282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0.14631853752647689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14.170171901025009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14.170171901025009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14.170171901025009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14.170171901025009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14.170171901025009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14.170171901025009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0.690859</v>
      </c>
      <c r="C16" s="95">
        <v>0.95</v>
      </c>
      <c r="D16" s="96">
        <v>0.22645423336558179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0.107333333333333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0.1860724</v>
      </c>
      <c r="C18" s="95">
        <v>0.95</v>
      </c>
      <c r="D18" s="96">
        <v>1.4408777640412029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0.1860724</v>
      </c>
      <c r="C19" s="95">
        <v>0.95</v>
      </c>
      <c r="D19" s="96">
        <v>1.4408777640412029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0.79971170000000003</v>
      </c>
      <c r="C21" s="95">
        <v>0.95</v>
      </c>
      <c r="D21" s="96">
        <v>1.33337149951185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24.144360821115921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4.6467238358608798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0.63168587413639998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0.37144777178764299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20.475417278229141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0.1043225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0.89</v>
      </c>
      <c r="C29" s="95">
        <v>0.95</v>
      </c>
      <c r="D29" s="96">
        <v>61.740822968925912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0.95248474388694404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0.42565395189955457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0.29872090000000001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0.71077219999999997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0.25693407992949402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0.104748055917358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5.316248687042834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0.16132103701928399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7.30515422E-2</v>
      </c>
      <c r="C3" s="119">
        <f>frac_mam_1_5months * 2.6</f>
        <v>7.30515422E-2</v>
      </c>
      <c r="D3" s="119">
        <f>frac_mam_6_11months * 2.6</f>
        <v>0.16600461280000001</v>
      </c>
      <c r="E3" s="119">
        <f>frac_mam_12_23months * 2.6</f>
        <v>0.19920268160000001</v>
      </c>
      <c r="F3" s="119">
        <f>frac_mam_24_59months * 2.6</f>
        <v>9.3112182799999998E-2</v>
      </c>
    </row>
    <row r="4" spans="1:6" ht="15.75" customHeight="1" x14ac:dyDescent="0.25">
      <c r="A4" s="4" t="s">
        <v>205</v>
      </c>
      <c r="B4" s="119">
        <f>frac_sam_1month * 2.6</f>
        <v>6.27002272E-2</v>
      </c>
      <c r="C4" s="119">
        <f>frac_sam_1_5months * 2.6</f>
        <v>6.27002272E-2</v>
      </c>
      <c r="D4" s="119">
        <f>frac_sam_6_11months * 2.6</f>
        <v>5.7674190600000001E-2</v>
      </c>
      <c r="E4" s="119">
        <f>frac_sam_12_23months * 2.6</f>
        <v>1.7126720519999999E-2</v>
      </c>
      <c r="F4" s="119">
        <f>frac_sam_24_59months * 2.6</f>
        <v>2.1943241840000002E-2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0.498</v>
      </c>
      <c r="E2" s="48">
        <f>food_insecure</f>
        <v>0.498</v>
      </c>
      <c r="F2" s="48">
        <f>food_insecure</f>
        <v>0.498</v>
      </c>
      <c r="G2" s="48">
        <f>food_insecure</f>
        <v>0.498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0.498</v>
      </c>
      <c r="F5" s="48">
        <f>food_insecure</f>
        <v>0.498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0.498</v>
      </c>
      <c r="F8" s="48">
        <f>food_insecure</f>
        <v>0.498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0.498</v>
      </c>
      <c r="F9" s="48">
        <f>food_insecure</f>
        <v>0.498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0.48499999999999999</v>
      </c>
      <c r="E10" s="48">
        <f>IF(ISBLANK(comm_deliv), frac_children_health_facility,1)</f>
        <v>0.48499999999999999</v>
      </c>
      <c r="F10" s="48">
        <f>IF(ISBLANK(comm_deliv), frac_children_health_facility,1)</f>
        <v>0.48499999999999999</v>
      </c>
      <c r="G10" s="48">
        <f>IF(ISBLANK(comm_deliv), frac_children_health_facility,1)</f>
        <v>0.48499999999999999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0.498</v>
      </c>
      <c r="I15" s="48">
        <f>food_insecure</f>
        <v>0.498</v>
      </c>
      <c r="J15" s="48">
        <f>food_insecure</f>
        <v>0.498</v>
      </c>
      <c r="K15" s="48">
        <f>food_insecure</f>
        <v>0.498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0.57200000000000006</v>
      </c>
      <c r="I18" s="48">
        <f>frac_PW_health_facility</f>
        <v>0.57200000000000006</v>
      </c>
      <c r="J18" s="48">
        <f>frac_PW_health_facility</f>
        <v>0.57200000000000006</v>
      </c>
      <c r="K18" s="48">
        <f>frac_PW_health_facility</f>
        <v>0.57200000000000006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1</v>
      </c>
      <c r="I19" s="48">
        <f>frac_malaria_risk</f>
        <v>1</v>
      </c>
      <c r="J19" s="48">
        <f>frac_malaria_risk</f>
        <v>1</v>
      </c>
      <c r="K19" s="48">
        <f>frac_malaria_risk</f>
        <v>1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0.67900000000000005</v>
      </c>
      <c r="M24" s="48">
        <f>famplan_unmet_need</f>
        <v>0.67900000000000005</v>
      </c>
      <c r="N24" s="48">
        <f>famplan_unmet_need</f>
        <v>0.67900000000000005</v>
      </c>
      <c r="O24" s="48">
        <f>famplan_unmet_need</f>
        <v>0.67900000000000005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0.39619898541870135</v>
      </c>
      <c r="M25" s="48">
        <f>(1-food_insecure)*(0.49)+food_insecure*(0.7)</f>
        <v>0.59458</v>
      </c>
      <c r="N25" s="48">
        <f>(1-food_insecure)*(0.49)+food_insecure*(0.7)</f>
        <v>0.59458</v>
      </c>
      <c r="O25" s="48">
        <f>(1-food_insecure)*(0.49)+food_insecure*(0.7)</f>
        <v>0.59458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0.16979956517944345</v>
      </c>
      <c r="M26" s="48">
        <f>(1-food_insecure)*(0.21)+food_insecure*(0.3)</f>
        <v>0.25481999999999999</v>
      </c>
      <c r="N26" s="48">
        <f>(1-food_insecure)*(0.21)+food_insecure*(0.3)</f>
        <v>0.25481999999999999</v>
      </c>
      <c r="O26" s="48">
        <f>(1-food_insecure)*(0.21)+food_insecure*(0.3)</f>
        <v>0.25481999999999999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0.10035246258544925</v>
      </c>
      <c r="M27" s="48">
        <f>(1-food_insecure)*(0.3)</f>
        <v>0.15059999999999998</v>
      </c>
      <c r="N27" s="48">
        <f>(1-food_insecure)*(0.3)</f>
        <v>0.15059999999999998</v>
      </c>
      <c r="O27" s="48">
        <f>(1-food_insecure)*(0.3)</f>
        <v>0.15059999999999998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0.33364898681640598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1</v>
      </c>
      <c r="D34" s="48">
        <f t="shared" si="3"/>
        <v>1</v>
      </c>
      <c r="E34" s="48">
        <f t="shared" si="3"/>
        <v>1</v>
      </c>
      <c r="F34" s="48">
        <f t="shared" si="3"/>
        <v>1</v>
      </c>
      <c r="G34" s="48">
        <f t="shared" si="3"/>
        <v>1</v>
      </c>
      <c r="H34" s="48">
        <f t="shared" si="3"/>
        <v>1</v>
      </c>
      <c r="I34" s="48">
        <f t="shared" si="3"/>
        <v>1</v>
      </c>
      <c r="J34" s="48">
        <f t="shared" si="3"/>
        <v>1</v>
      </c>
      <c r="K34" s="48">
        <f t="shared" si="3"/>
        <v>1</v>
      </c>
      <c r="L34" s="48">
        <f t="shared" si="3"/>
        <v>1</v>
      </c>
      <c r="M34" s="48">
        <f t="shared" si="3"/>
        <v>1</v>
      </c>
      <c r="N34" s="48">
        <f t="shared" si="3"/>
        <v>1</v>
      </c>
      <c r="O34" s="48">
        <f t="shared" si="3"/>
        <v>1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274072.69099999999</v>
      </c>
      <c r="C2" s="41">
        <v>460000</v>
      </c>
      <c r="D2" s="41">
        <v>711000</v>
      </c>
      <c r="E2" s="41">
        <v>5900</v>
      </c>
      <c r="F2" s="41">
        <v>5600</v>
      </c>
      <c r="G2" s="105">
        <f t="shared" ref="G2:G11" si="0">C2+D2+E2+F2</f>
        <v>1182500</v>
      </c>
      <c r="H2" s="105">
        <f t="shared" ref="H2:H11" si="1">(B2 + stillbirth*B2/(1000-stillbirth))/(1-abortion)</f>
        <v>318579.6390269064</v>
      </c>
      <c r="I2" s="105">
        <f t="shared" ref="I2:I11" si="2">G2-H2</f>
        <v>863920.36097309366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277662.17040000012</v>
      </c>
      <c r="C3" s="106">
        <v>473000</v>
      </c>
      <c r="D3" s="106">
        <v>731000</v>
      </c>
      <c r="E3" s="106">
        <v>6000</v>
      </c>
      <c r="F3" s="106">
        <v>5600</v>
      </c>
      <c r="G3" s="105">
        <f t="shared" si="0"/>
        <v>1215600</v>
      </c>
      <c r="H3" s="105">
        <f t="shared" si="1"/>
        <v>322752.01770270284</v>
      </c>
      <c r="I3" s="105">
        <f t="shared" si="2"/>
        <v>892847.9822972971</v>
      </c>
    </row>
    <row r="4" spans="1:9" ht="15.75" customHeight="1" x14ac:dyDescent="0.25">
      <c r="A4" s="7">
        <f t="shared" si="3"/>
        <v>2023</v>
      </c>
      <c r="B4" s="41">
        <v>281245.28340000001</v>
      </c>
      <c r="C4" s="106">
        <v>486000</v>
      </c>
      <c r="D4" s="106">
        <v>753000</v>
      </c>
      <c r="E4" s="106">
        <v>6100</v>
      </c>
      <c r="F4" s="106">
        <v>5600</v>
      </c>
      <c r="G4" s="105">
        <f t="shared" si="0"/>
        <v>1250700</v>
      </c>
      <c r="H4" s="105">
        <f t="shared" si="1"/>
        <v>326916.99613221223</v>
      </c>
      <c r="I4" s="105">
        <f t="shared" si="2"/>
        <v>923783.00386778777</v>
      </c>
    </row>
    <row r="5" spans="1:9" ht="15.75" customHeight="1" x14ac:dyDescent="0.25">
      <c r="A5" s="7">
        <f t="shared" si="3"/>
        <v>2024</v>
      </c>
      <c r="B5" s="41">
        <v>284756.22840000002</v>
      </c>
      <c r="C5" s="106">
        <v>499000</v>
      </c>
      <c r="D5" s="106">
        <v>777000</v>
      </c>
      <c r="E5" s="106">
        <v>6300</v>
      </c>
      <c r="F5" s="106">
        <v>5500</v>
      </c>
      <c r="G5" s="105">
        <f t="shared" si="0"/>
        <v>1287800</v>
      </c>
      <c r="H5" s="105">
        <f t="shared" si="1"/>
        <v>330998.08712548931</v>
      </c>
      <c r="I5" s="105">
        <f t="shared" si="2"/>
        <v>956801.91287451074</v>
      </c>
    </row>
    <row r="6" spans="1:9" ht="15.75" customHeight="1" x14ac:dyDescent="0.25">
      <c r="A6" s="7">
        <f t="shared" si="3"/>
        <v>2025</v>
      </c>
      <c r="B6" s="41">
        <v>288193.05300000001</v>
      </c>
      <c r="C6" s="106">
        <v>510000</v>
      </c>
      <c r="D6" s="106">
        <v>802000</v>
      </c>
      <c r="E6" s="106">
        <v>6400</v>
      </c>
      <c r="F6" s="106">
        <v>5500</v>
      </c>
      <c r="G6" s="105">
        <f t="shared" si="0"/>
        <v>1323900</v>
      </c>
      <c r="H6" s="105">
        <f t="shared" si="1"/>
        <v>334993.02123027685</v>
      </c>
      <c r="I6" s="105">
        <f t="shared" si="2"/>
        <v>988906.97876972309</v>
      </c>
    </row>
    <row r="7" spans="1:9" ht="15.75" customHeight="1" x14ac:dyDescent="0.25">
      <c r="A7" s="7">
        <f t="shared" si="3"/>
        <v>2026</v>
      </c>
      <c r="B7" s="41">
        <v>292184.2</v>
      </c>
      <c r="C7" s="106">
        <v>520000</v>
      </c>
      <c r="D7" s="106">
        <v>827000</v>
      </c>
      <c r="E7" s="106">
        <v>6600</v>
      </c>
      <c r="F7" s="106">
        <v>5400</v>
      </c>
      <c r="G7" s="105">
        <f t="shared" si="0"/>
        <v>1359000</v>
      </c>
      <c r="H7" s="105">
        <f t="shared" si="1"/>
        <v>339632.29472346604</v>
      </c>
      <c r="I7" s="105">
        <f t="shared" si="2"/>
        <v>1019367.705276534</v>
      </c>
    </row>
    <row r="8" spans="1:9" ht="15.75" customHeight="1" x14ac:dyDescent="0.25">
      <c r="A8" s="7">
        <f t="shared" si="3"/>
        <v>2027</v>
      </c>
      <c r="B8" s="41">
        <v>296151.68520000001</v>
      </c>
      <c r="C8" s="106">
        <v>529000</v>
      </c>
      <c r="D8" s="106">
        <v>854000</v>
      </c>
      <c r="E8" s="106">
        <v>6900</v>
      </c>
      <c r="F8" s="106">
        <v>5300</v>
      </c>
      <c r="G8" s="105">
        <f t="shared" si="0"/>
        <v>1395200</v>
      </c>
      <c r="H8" s="105">
        <f t="shared" si="1"/>
        <v>344244.0639524571</v>
      </c>
      <c r="I8" s="105">
        <f t="shared" si="2"/>
        <v>1050955.9360475428</v>
      </c>
    </row>
    <row r="9" spans="1:9" ht="15.75" customHeight="1" x14ac:dyDescent="0.25">
      <c r="A9" s="7">
        <f t="shared" si="3"/>
        <v>2028</v>
      </c>
      <c r="B9" s="41">
        <v>300063.28840000002</v>
      </c>
      <c r="C9" s="106">
        <v>537000</v>
      </c>
      <c r="D9" s="106">
        <v>881000</v>
      </c>
      <c r="E9" s="106">
        <v>7200</v>
      </c>
      <c r="F9" s="106">
        <v>5200</v>
      </c>
      <c r="G9" s="105">
        <f t="shared" si="0"/>
        <v>1430400</v>
      </c>
      <c r="H9" s="105">
        <f t="shared" si="1"/>
        <v>348790.87644561607</v>
      </c>
      <c r="I9" s="105">
        <f t="shared" si="2"/>
        <v>1081609.1235543839</v>
      </c>
    </row>
    <row r="10" spans="1:9" ht="15.75" customHeight="1" x14ac:dyDescent="0.25">
      <c r="A10" s="7">
        <f t="shared" si="3"/>
        <v>2029</v>
      </c>
      <c r="B10" s="41">
        <v>303946.97059999988</v>
      </c>
      <c r="C10" s="106">
        <v>545000</v>
      </c>
      <c r="D10" s="106">
        <v>907000</v>
      </c>
      <c r="E10" s="106">
        <v>7500</v>
      </c>
      <c r="F10" s="106">
        <v>5100</v>
      </c>
      <c r="G10" s="105">
        <f t="shared" si="0"/>
        <v>1464600</v>
      </c>
      <c r="H10" s="105">
        <f t="shared" si="1"/>
        <v>353305.23381867952</v>
      </c>
      <c r="I10" s="105">
        <f t="shared" si="2"/>
        <v>1111294.7661813204</v>
      </c>
    </row>
    <row r="11" spans="1:9" ht="15.75" customHeight="1" x14ac:dyDescent="0.25">
      <c r="A11" s="7">
        <f t="shared" si="3"/>
        <v>2030</v>
      </c>
      <c r="B11" s="41">
        <v>307771.04399999999</v>
      </c>
      <c r="C11" s="106">
        <v>553000</v>
      </c>
      <c r="D11" s="106">
        <v>932000</v>
      </c>
      <c r="E11" s="106">
        <v>7700</v>
      </c>
      <c r="F11" s="106">
        <v>5000</v>
      </c>
      <c r="G11" s="105">
        <f t="shared" si="0"/>
        <v>1497700</v>
      </c>
      <c r="H11" s="105">
        <f t="shared" si="1"/>
        <v>357750.30245700083</v>
      </c>
      <c r="I11" s="105">
        <f t="shared" si="2"/>
        <v>1139949.6975429992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4.5084224984836196E-3</v>
      </c>
    </row>
    <row r="4" spans="1:8" ht="15.75" customHeight="1" x14ac:dyDescent="0.25">
      <c r="B4" s="13" t="s">
        <v>69</v>
      </c>
      <c r="C4" s="108">
        <v>0.17126840697998999</v>
      </c>
    </row>
    <row r="5" spans="1:8" ht="15.75" customHeight="1" x14ac:dyDescent="0.25">
      <c r="B5" s="13" t="s">
        <v>70</v>
      </c>
      <c r="C5" s="108">
        <v>7.3779733320642193E-2</v>
      </c>
    </row>
    <row r="6" spans="1:8" ht="15.75" customHeight="1" x14ac:dyDescent="0.25">
      <c r="B6" s="13" t="s">
        <v>71</v>
      </c>
      <c r="C6" s="108">
        <v>0.31437900287921478</v>
      </c>
    </row>
    <row r="7" spans="1:8" ht="15.75" customHeight="1" x14ac:dyDescent="0.25">
      <c r="B7" s="13" t="s">
        <v>72</v>
      </c>
      <c r="C7" s="108">
        <v>0.26435372220569858</v>
      </c>
    </row>
    <row r="8" spans="1:8" ht="15.75" customHeight="1" x14ac:dyDescent="0.25">
      <c r="B8" s="13" t="s">
        <v>73</v>
      </c>
      <c r="C8" s="108">
        <v>9.1946730487332384E-3</v>
      </c>
    </row>
    <row r="9" spans="1:8" ht="15.75" customHeight="1" x14ac:dyDescent="0.25">
      <c r="B9" s="13" t="s">
        <v>74</v>
      </c>
      <c r="C9" s="108">
        <v>8.7789070716595669E-2</v>
      </c>
    </row>
    <row r="10" spans="1:8" ht="15.75" customHeight="1" x14ac:dyDescent="0.25">
      <c r="B10" s="13" t="s">
        <v>75</v>
      </c>
      <c r="C10" s="108">
        <v>7.4726968350641826E-2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0.10080774672904561</v>
      </c>
      <c r="D14" s="107">
        <v>0.10080774672904561</v>
      </c>
      <c r="E14" s="107">
        <v>0.10080774672904561</v>
      </c>
      <c r="F14" s="107">
        <v>0.10080774672904561</v>
      </c>
    </row>
    <row r="15" spans="1:8" ht="15.75" customHeight="1" x14ac:dyDescent="0.25">
      <c r="B15" s="13" t="s">
        <v>82</v>
      </c>
      <c r="C15" s="108">
        <v>0.14669945086195971</v>
      </c>
      <c r="D15" s="108">
        <v>0.14669945086195971</v>
      </c>
      <c r="E15" s="108">
        <v>0.14669945086195971</v>
      </c>
      <c r="F15" s="108">
        <v>0.14669945086195971</v>
      </c>
    </row>
    <row r="16" spans="1:8" ht="15.75" customHeight="1" x14ac:dyDescent="0.25">
      <c r="B16" s="13" t="s">
        <v>83</v>
      </c>
      <c r="C16" s="108">
        <v>3.350287730205536E-2</v>
      </c>
      <c r="D16" s="108">
        <v>3.350287730205536E-2</v>
      </c>
      <c r="E16" s="108">
        <v>3.350287730205536E-2</v>
      </c>
      <c r="F16" s="108">
        <v>3.350287730205536E-2</v>
      </c>
    </row>
    <row r="17" spans="1:8" ht="15.75" customHeight="1" x14ac:dyDescent="0.25">
      <c r="B17" s="13" t="s">
        <v>84</v>
      </c>
      <c r="C17" s="108">
        <v>1.076389661166318E-2</v>
      </c>
      <c r="D17" s="108">
        <v>1.076389661166318E-2</v>
      </c>
      <c r="E17" s="108">
        <v>1.076389661166318E-2</v>
      </c>
      <c r="F17" s="108">
        <v>1.076389661166318E-2</v>
      </c>
    </row>
    <row r="18" spans="1:8" ht="15.75" customHeight="1" x14ac:dyDescent="0.25">
      <c r="B18" s="13" t="s">
        <v>85</v>
      </c>
      <c r="C18" s="108">
        <v>0.35749536531377379</v>
      </c>
      <c r="D18" s="108">
        <v>0.35749536531377379</v>
      </c>
      <c r="E18" s="108">
        <v>0.35749536531377379</v>
      </c>
      <c r="F18" s="108">
        <v>0.35749536531377379</v>
      </c>
    </row>
    <row r="19" spans="1:8" ht="15.75" customHeight="1" x14ac:dyDescent="0.25">
      <c r="B19" s="13" t="s">
        <v>86</v>
      </c>
      <c r="C19" s="108">
        <v>2.112537964634607E-2</v>
      </c>
      <c r="D19" s="108">
        <v>2.112537964634607E-2</v>
      </c>
      <c r="E19" s="108">
        <v>2.112537964634607E-2</v>
      </c>
      <c r="F19" s="108">
        <v>2.112537964634607E-2</v>
      </c>
    </row>
    <row r="20" spans="1:8" ht="15.75" customHeight="1" x14ac:dyDescent="0.25">
      <c r="B20" s="13" t="s">
        <v>87</v>
      </c>
      <c r="C20" s="108">
        <v>4.6010463658488987E-2</v>
      </c>
      <c r="D20" s="108">
        <v>4.6010463658488987E-2</v>
      </c>
      <c r="E20" s="108">
        <v>4.6010463658488987E-2</v>
      </c>
      <c r="F20" s="108">
        <v>4.6010463658488987E-2</v>
      </c>
    </row>
    <row r="21" spans="1:8" ht="15.75" customHeight="1" x14ac:dyDescent="0.25">
      <c r="B21" s="13" t="s">
        <v>88</v>
      </c>
      <c r="C21" s="108">
        <v>7.5013722501847832E-2</v>
      </c>
      <c r="D21" s="108">
        <v>7.5013722501847832E-2</v>
      </c>
      <c r="E21" s="108">
        <v>7.5013722501847832E-2</v>
      </c>
      <c r="F21" s="108">
        <v>7.5013722501847832E-2</v>
      </c>
    </row>
    <row r="22" spans="1:8" ht="15.75" customHeight="1" x14ac:dyDescent="0.25">
      <c r="B22" s="13" t="s">
        <v>89</v>
      </c>
      <c r="C22" s="108">
        <v>0.2085810973748195</v>
      </c>
      <c r="D22" s="108">
        <v>0.2085810973748195</v>
      </c>
      <c r="E22" s="108">
        <v>0.2085810973748195</v>
      </c>
      <c r="F22" s="108">
        <v>0.2085810973748195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8.6770851999999982E-2</v>
      </c>
    </row>
    <row r="27" spans="1:8" ht="15.75" customHeight="1" x14ac:dyDescent="0.25">
      <c r="B27" s="13" t="s">
        <v>92</v>
      </c>
      <c r="C27" s="108">
        <v>8.6437730000000004E-3</v>
      </c>
    </row>
    <row r="28" spans="1:8" ht="15.75" customHeight="1" x14ac:dyDescent="0.25">
      <c r="B28" s="13" t="s">
        <v>93</v>
      </c>
      <c r="C28" s="108">
        <v>0.153215352</v>
      </c>
    </row>
    <row r="29" spans="1:8" ht="15.75" customHeight="1" x14ac:dyDescent="0.25">
      <c r="B29" s="13" t="s">
        <v>94</v>
      </c>
      <c r="C29" s="108">
        <v>0.165097191</v>
      </c>
    </row>
    <row r="30" spans="1:8" ht="15.75" customHeight="1" x14ac:dyDescent="0.25">
      <c r="B30" s="13" t="s">
        <v>95</v>
      </c>
      <c r="C30" s="108">
        <v>0.10312302</v>
      </c>
    </row>
    <row r="31" spans="1:8" ht="15.75" customHeight="1" x14ac:dyDescent="0.25">
      <c r="B31" s="13" t="s">
        <v>96</v>
      </c>
      <c r="C31" s="108">
        <v>0.106218667</v>
      </c>
    </row>
    <row r="32" spans="1:8" ht="15.75" customHeight="1" x14ac:dyDescent="0.25">
      <c r="B32" s="13" t="s">
        <v>97</v>
      </c>
      <c r="C32" s="108">
        <v>1.8201770999999999E-2</v>
      </c>
    </row>
    <row r="33" spans="2:3" ht="15.75" customHeight="1" x14ac:dyDescent="0.25">
      <c r="B33" s="13" t="s">
        <v>98</v>
      </c>
      <c r="C33" s="108">
        <v>8.2691194999999981E-2</v>
      </c>
    </row>
    <row r="34" spans="2:3" ht="15.75" customHeight="1" x14ac:dyDescent="0.25">
      <c r="B34" s="13" t="s">
        <v>99</v>
      </c>
      <c r="C34" s="108">
        <v>0.27603818000000002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0.57919363215974706</v>
      </c>
      <c r="D2" s="109">
        <f>IFERROR(1-_xlfn.NORM.DIST(_xlfn.NORM.INV(SUM(D4:D5), 0, 1) + 1, 0, 1, TRUE), "")</f>
        <v>0.57919363215974706</v>
      </c>
      <c r="E2" s="109">
        <f>IFERROR(1-_xlfn.NORM.DIST(_xlfn.NORM.INV(SUM(E4:E5), 0, 1) + 1, 0, 1, TRUE), "")</f>
        <v>0.54639482981737875</v>
      </c>
      <c r="F2" s="109">
        <f>IFERROR(1-_xlfn.NORM.DIST(_xlfn.NORM.INV(SUM(F4:F5), 0, 1) + 1, 0, 1, TRUE), "")</f>
        <v>0.37279198925126023</v>
      </c>
      <c r="G2" s="109">
        <f>IFERROR(1-_xlfn.NORM.DIST(_xlfn.NORM.INV(SUM(G4:G5), 0, 1) + 1, 0, 1, TRUE), "")</f>
        <v>0.34714271438259625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0.30570388184025299</v>
      </c>
      <c r="D3" s="109">
        <f>IFERROR(_xlfn.NORM.DIST(_xlfn.NORM.INV(SUM(D4:D5), 0, 1) + 1, 0, 1, TRUE) - SUM(D4:D5), "")</f>
        <v>0.30570388184025299</v>
      </c>
      <c r="E3" s="109">
        <f>IFERROR(_xlfn.NORM.DIST(_xlfn.NORM.INV(SUM(E4:E5), 0, 1) + 1, 0, 1, TRUE) - SUM(E4:E5), "")</f>
        <v>0.32151348618262127</v>
      </c>
      <c r="F3" s="109">
        <f>IFERROR(_xlfn.NORM.DIST(_xlfn.NORM.INV(SUM(F4:F5), 0, 1) + 1, 0, 1, TRUE) - SUM(F4:F5), "")</f>
        <v>0.37753919474873976</v>
      </c>
      <c r="G3" s="109">
        <f>IFERROR(_xlfn.NORM.DIST(_xlfn.NORM.INV(SUM(G4:G5), 0, 1) + 1, 0, 1, TRUE) - SUM(G4:G5), "")</f>
        <v>0.38091653061740371</v>
      </c>
    </row>
    <row r="4" spans="1:15" ht="15.75" customHeight="1" x14ac:dyDescent="0.25">
      <c r="B4" s="7" t="s">
        <v>104</v>
      </c>
      <c r="C4" s="98">
        <v>8.1605004999999994E-2</v>
      </c>
      <c r="D4" s="110">
        <v>8.1605004999999994E-2</v>
      </c>
      <c r="E4" s="110">
        <v>0.1052949</v>
      </c>
      <c r="F4" s="110">
        <v>0.18231170999999999</v>
      </c>
      <c r="G4" s="110">
        <v>0.19312365000000001</v>
      </c>
    </row>
    <row r="5" spans="1:15" ht="15.75" customHeight="1" x14ac:dyDescent="0.25">
      <c r="B5" s="7" t="s">
        <v>105</v>
      </c>
      <c r="C5" s="98">
        <v>3.3497481000000003E-2</v>
      </c>
      <c r="D5" s="110">
        <v>3.3497481000000003E-2</v>
      </c>
      <c r="E5" s="110">
        <v>2.6796784000000001E-2</v>
      </c>
      <c r="F5" s="110">
        <v>6.7357106E-2</v>
      </c>
      <c r="G5" s="110">
        <v>7.8817104999999998E-2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0.73361139621914284</v>
      </c>
      <c r="D8" s="109">
        <f>IFERROR(1-_xlfn.NORM.DIST(_xlfn.NORM.INV(SUM(D10:D11), 0, 1) + 1, 0, 1, TRUE), "")</f>
        <v>0.73361139621914284</v>
      </c>
      <c r="E8" s="109">
        <f>IFERROR(1-_xlfn.NORM.DIST(_xlfn.NORM.INV(SUM(E10:E11), 0, 1) + 1, 0, 1, TRUE), "")</f>
        <v>0.6426728804734303</v>
      </c>
      <c r="F8" s="109">
        <f>IFERROR(1-_xlfn.NORM.DIST(_xlfn.NORM.INV(SUM(F10:F11), 0, 1) + 1, 0, 1, TRUE), "")</f>
        <v>0.64945174626079727</v>
      </c>
      <c r="G8" s="109">
        <f>IFERROR(1-_xlfn.NORM.DIST(_xlfn.NORM.INV(SUM(G10:G11), 0, 1) + 1, 0, 1, TRUE), "")</f>
        <v>0.75907853255711255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0.21417638478085715</v>
      </c>
      <c r="D9" s="109">
        <f>IFERROR(_xlfn.NORM.DIST(_xlfn.NORM.INV(SUM(D10:D11), 0, 1) + 1, 0, 1, TRUE) - SUM(D10:D11), "")</f>
        <v>0.21417638478085715</v>
      </c>
      <c r="E9" s="109">
        <f>IFERROR(_xlfn.NORM.DIST(_xlfn.NORM.INV(SUM(E10:E11), 0, 1) + 1, 0, 1, TRUE) - SUM(E10:E11), "")</f>
        <v>0.27129681052656973</v>
      </c>
      <c r="F9" s="109">
        <f>IFERROR(_xlfn.NORM.DIST(_xlfn.NORM.INV(SUM(F10:F11), 0, 1) + 1, 0, 1, TRUE) - SUM(F10:F11), "")</f>
        <v>0.26734463753920273</v>
      </c>
      <c r="G9" s="109">
        <f>IFERROR(_xlfn.NORM.DIST(_xlfn.NORM.INV(SUM(G10:G11), 0, 1) + 1, 0, 1, TRUE) - SUM(G10:G11), "")</f>
        <v>0.19666938104288745</v>
      </c>
    </row>
    <row r="10" spans="1:15" ht="15.75" customHeight="1" x14ac:dyDescent="0.25">
      <c r="B10" s="7" t="s">
        <v>109</v>
      </c>
      <c r="C10" s="98">
        <v>2.8096746999999998E-2</v>
      </c>
      <c r="D10" s="110">
        <v>2.8096746999999998E-2</v>
      </c>
      <c r="E10" s="110">
        <v>6.3847927999999998E-2</v>
      </c>
      <c r="F10" s="110">
        <v>7.6616416000000007E-2</v>
      </c>
      <c r="G10" s="110">
        <v>3.5812377999999999E-2</v>
      </c>
    </row>
    <row r="11" spans="1:15" ht="15.75" customHeight="1" x14ac:dyDescent="0.25">
      <c r="B11" s="7" t="s">
        <v>110</v>
      </c>
      <c r="C11" s="98">
        <v>2.4115471999999999E-2</v>
      </c>
      <c r="D11" s="110">
        <v>2.4115471999999999E-2</v>
      </c>
      <c r="E11" s="110">
        <v>2.2182381000000001E-2</v>
      </c>
      <c r="F11" s="110">
        <v>6.5872001999999997E-3</v>
      </c>
      <c r="G11" s="110">
        <v>8.4397084000000008E-3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0.88048884075</v>
      </c>
      <c r="D14" s="112">
        <v>0.87291714786499996</v>
      </c>
      <c r="E14" s="112">
        <v>0.87291714786499996</v>
      </c>
      <c r="F14" s="112">
        <v>0.76156848676900002</v>
      </c>
      <c r="G14" s="112">
        <v>0.76156848676900002</v>
      </c>
      <c r="H14" s="98">
        <v>0.61399999999999999</v>
      </c>
      <c r="I14" s="113">
        <v>0.61399999999999999</v>
      </c>
      <c r="J14" s="113">
        <v>0.61399999999999999</v>
      </c>
      <c r="K14" s="113">
        <v>0.61399999999999999</v>
      </c>
      <c r="L14" s="98">
        <v>0.47699999999999998</v>
      </c>
      <c r="M14" s="113">
        <v>0.47699999999999998</v>
      </c>
      <c r="N14" s="113">
        <v>0.47699999999999998</v>
      </c>
      <c r="O14" s="113">
        <v>0.47699999999999998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0.37117535375120697</v>
      </c>
      <c r="D15" s="109">
        <f t="shared" si="0"/>
        <v>0.36798346118537789</v>
      </c>
      <c r="E15" s="109">
        <f t="shared" si="0"/>
        <v>0.36798346118537789</v>
      </c>
      <c r="F15" s="109">
        <f t="shared" si="0"/>
        <v>0.32104376500839255</v>
      </c>
      <c r="G15" s="109">
        <f t="shared" si="0"/>
        <v>0.32104376500839255</v>
      </c>
      <c r="H15" s="109">
        <f t="shared" si="0"/>
        <v>0.258835384</v>
      </c>
      <c r="I15" s="109">
        <f t="shared" si="0"/>
        <v>0.258835384</v>
      </c>
      <c r="J15" s="109">
        <f t="shared" si="0"/>
        <v>0.258835384</v>
      </c>
      <c r="K15" s="109">
        <f t="shared" si="0"/>
        <v>0.258835384</v>
      </c>
      <c r="L15" s="109">
        <f t="shared" si="0"/>
        <v>0.20108221199999998</v>
      </c>
      <c r="M15" s="109">
        <f t="shared" si="0"/>
        <v>0.20108221199999998</v>
      </c>
      <c r="N15" s="109">
        <f t="shared" si="0"/>
        <v>0.20108221199999998</v>
      </c>
      <c r="O15" s="109">
        <f t="shared" si="0"/>
        <v>0.20108221199999998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0.85698930000000006</v>
      </c>
      <c r="D2" s="110">
        <v>0.61859039999999998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4.8051379999999998E-2</v>
      </c>
      <c r="D3" s="110">
        <v>0.16119710000000001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8.3939330000000006E-2</v>
      </c>
      <c r="D4" s="110">
        <v>0.21219060000000001</v>
      </c>
      <c r="E4" s="110">
        <v>0.98479819297790494</v>
      </c>
      <c r="F4" s="110">
        <v>0.82045757770538297</v>
      </c>
      <c r="G4" s="110">
        <v>0</v>
      </c>
    </row>
    <row r="5" spans="1:7" x14ac:dyDescent="0.25">
      <c r="B5" s="80" t="s">
        <v>122</v>
      </c>
      <c r="C5" s="109">
        <v>1.10199899999999E-2</v>
      </c>
      <c r="D5" s="109">
        <v>8.0218999999999603E-3</v>
      </c>
      <c r="E5" s="109">
        <v>1.5201807022095009E-2</v>
      </c>
      <c r="F5" s="109">
        <v>0.179542422294617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2022-02-21T22:34:52Z</dcterms:modified>
</cp:coreProperties>
</file>