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E490FC26-9465-426E-A0FA-17649C479AE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D58" i="20"/>
  <c r="A4" i="2"/>
  <c r="A5" i="2" s="1"/>
  <c r="A6" i="2" s="1"/>
  <c r="A7" i="2" s="1"/>
  <c r="A8" i="2" s="1"/>
  <c r="A9" i="2" s="1"/>
  <c r="A10" i="2" s="1"/>
  <c r="A11" i="2" s="1"/>
  <c r="A36" i="2"/>
  <c r="A12" i="2"/>
  <c r="A20" i="2"/>
  <c r="A28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<sst xmlns="http://schemas.openxmlformats.org/spreadsheetml/2006/main" count="2092" uniqueCount="341">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</sst>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3564707.40625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98">
        <v>0.1173</v>
      </c>
    </row>
    <row r="10" spans="1:3" ht="15" customHeight="1" x14ac:dyDescent="0.25">
      <c r="B10" s="7" t="s">
        <v>10</v>
      </c>
      <c r="C10" s="98">
        <v>0.77493057250976605</v>
      </c>
    </row>
    <row r="11" spans="1:3" ht="15" customHeight="1" x14ac:dyDescent="0.25">
      <c r="B11" s="7" t="s">
        <v>11</v>
      </c>
      <c r="C11" s="98">
        <v>0.90799999999999992</v>
      </c>
    </row>
    <row r="12" spans="1:3" ht="15" customHeight="1" x14ac:dyDescent="0.25">
      <c r="B12" s="7" t="s">
        <v>12</v>
      </c>
      <c r="C12" s="98">
        <v>0.79500000000000004</v>
      </c>
    </row>
    <row r="13" spans="1:3" ht="15" customHeight="1" x14ac:dyDescent="0.25">
      <c r="B13" s="7" t="s">
        <v>13</v>
      </c>
      <c r="C13" s="98">
        <v>0.108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0.1774</v>
      </c>
    </row>
    <row r="24" spans="1:3" ht="15" customHeight="1" x14ac:dyDescent="0.25">
      <c r="B24" s="10" t="s">
        <v>22</v>
      </c>
      <c r="C24" s="98">
        <v>0.45540000000000003</v>
      </c>
    </row>
    <row r="25" spans="1:3" ht="15" customHeight="1" x14ac:dyDescent="0.25">
      <c r="B25" s="10" t="s">
        <v>23</v>
      </c>
      <c r="C25" s="98">
        <v>0.34060000000000001</v>
      </c>
    </row>
    <row r="26" spans="1:3" ht="15" customHeight="1" x14ac:dyDescent="0.25">
      <c r="B26" s="10" t="s">
        <v>24</v>
      </c>
      <c r="C26" s="98">
        <v>2.6599999999999999E-2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0.35684780829643198</v>
      </c>
    </row>
    <row r="30" spans="1:3" ht="14.25" customHeight="1" x14ac:dyDescent="0.25">
      <c r="B30" s="16" t="s">
        <v>27</v>
      </c>
      <c r="C30" s="99">
        <v>7.0757674729292397E-2</v>
      </c>
    </row>
    <row r="31" spans="1:3" ht="14.25" customHeight="1" x14ac:dyDescent="0.25">
      <c r="B31" s="16" t="s">
        <v>28</v>
      </c>
      <c r="C31" s="99">
        <v>8.0230039179197701E-2</v>
      </c>
    </row>
    <row r="32" spans="1:3" ht="14.25" customHeight="1" x14ac:dyDescent="0.25">
      <c r="B32" s="16" t="s">
        <v>29</v>
      </c>
      <c r="C32" s="99">
        <v>0.49216447779507799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5.3125907897737603</v>
      </c>
    </row>
    <row r="38" spans="1:5" ht="15" customHeight="1" x14ac:dyDescent="0.25">
      <c r="B38" s="22" t="s">
        <v>34</v>
      </c>
      <c r="C38" s="37">
        <v>7.7208704292769799</v>
      </c>
      <c r="D38" s="102"/>
      <c r="E38" s="103"/>
    </row>
    <row r="39" spans="1:5" ht="15" customHeight="1" x14ac:dyDescent="0.25">
      <c r="B39" s="22" t="s">
        <v>35</v>
      </c>
      <c r="C39" s="37">
        <v>9.0147037932328402</v>
      </c>
      <c r="D39" s="102"/>
      <c r="E39" s="102"/>
    </row>
    <row r="40" spans="1:5" ht="15" customHeight="1" x14ac:dyDescent="0.25">
      <c r="B40" s="22" t="s">
        <v>36</v>
      </c>
      <c r="C40" s="104">
        <v>0.37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5.759119213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2.6783100000000001E-2</v>
      </c>
      <c r="D45" s="102"/>
    </row>
    <row r="46" spans="1:5" ht="15.75" customHeight="1" x14ac:dyDescent="0.25">
      <c r="B46" s="22" t="s">
        <v>41</v>
      </c>
      <c r="C46" s="98">
        <v>9.3377099999999991E-2</v>
      </c>
      <c r="D46" s="102"/>
    </row>
    <row r="47" spans="1:5" ht="15.75" customHeight="1" x14ac:dyDescent="0.25">
      <c r="B47" s="22" t="s">
        <v>42</v>
      </c>
      <c r="C47" s="98">
        <v>0.16134660000000001</v>
      </c>
      <c r="D47" s="102"/>
      <c r="E47" s="103"/>
    </row>
    <row r="48" spans="1:5" ht="15" customHeight="1" x14ac:dyDescent="0.25">
      <c r="B48" s="22" t="s">
        <v>43</v>
      </c>
      <c r="C48" s="39">
        <v>0.71849320000000005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0.56939699999999993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0.10516175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0.216304782950897</v>
      </c>
      <c r="C2" s="95">
        <v>0.95</v>
      </c>
      <c r="D2" s="96">
        <v>69.29767297109683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40.13269466976994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591.06209321591393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3.2006003828390139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13.26499411356585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13.26499411356585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13.26499411356585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13.26499411356585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13.26499411356585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13.26499411356585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0.97175991346119572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0.69243133540000001</v>
      </c>
      <c r="C18" s="95">
        <v>0.95</v>
      </c>
      <c r="D18" s="96">
        <v>13.572928096468379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0.69243133540000001</v>
      </c>
      <c r="C19" s="95">
        <v>0.95</v>
      </c>
      <c r="D19" s="96">
        <v>13.572928096468379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0.98982528689999993</v>
      </c>
      <c r="C21" s="95">
        <v>0.95</v>
      </c>
      <c r="D21" s="96">
        <v>28.571116697776191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23.023699585983909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4.4373468308323929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0.74070615767553705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18.82704421276744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139.36614501431501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1.6292436938648731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2.1125177492988438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0.420254856348038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0.70290710901991504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0.83923358195467201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2.415723197099835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0.98750734610525792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0.25732627063989638</v>
      </c>
      <c r="C3" s="119">
        <f>frac_mam_1_5months * 2.6</f>
        <v>0.25732627063989638</v>
      </c>
      <c r="D3" s="119">
        <f>frac_mam_6_11months * 2.6</f>
        <v>6.7543538287281935E-2</v>
      </c>
      <c r="E3" s="119">
        <f>frac_mam_12_23months * 2.6</f>
        <v>8.2304255664348638E-2</v>
      </c>
      <c r="F3" s="119">
        <f>frac_mam_24_59months * 2.6</f>
        <v>9.4167823344469159E-2</v>
      </c>
    </row>
    <row r="4" spans="1:6" ht="15.75" customHeight="1" x14ac:dyDescent="0.25">
      <c r="A4" s="4" t="s">
        <v>205</v>
      </c>
      <c r="B4" s="119">
        <f>frac_sam_1month * 2.6</f>
        <v>6.4519103243947037E-2</v>
      </c>
      <c r="C4" s="119">
        <f>frac_sam_1_5months * 2.6</f>
        <v>6.4519103243947037E-2</v>
      </c>
      <c r="D4" s="119">
        <f>frac_sam_6_11months * 2.6</f>
        <v>3.2658534497022718E-2</v>
      </c>
      <c r="E4" s="119">
        <f>frac_sam_12_23months * 2.6</f>
        <v>4.013551827520144E-2</v>
      </c>
      <c r="F4" s="119">
        <f>frac_sam_24_59months * 2.6</f>
        <v>3.2685422152280826E-2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0.79500000000000004</v>
      </c>
      <c r="E10" s="48">
        <f>IF(ISBLANK(comm_deliv), frac_children_health_facility,1)</f>
        <v>0.79500000000000004</v>
      </c>
      <c r="F10" s="48">
        <f>IF(ISBLANK(comm_deliv), frac_children_health_facility,1)</f>
        <v>0.79500000000000004</v>
      </c>
      <c r="G10" s="48">
        <f>IF(ISBLANK(comm_deliv), frac_children_health_facility,1)</f>
        <v>0.79500000000000004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0.90799999999999992</v>
      </c>
      <c r="I18" s="48">
        <f>frac_PW_health_facility</f>
        <v>0.90799999999999992</v>
      </c>
      <c r="J18" s="48">
        <f>frac_PW_health_facility</f>
        <v>0.90799999999999992</v>
      </c>
      <c r="K18" s="48">
        <f>frac_PW_health_facility</f>
        <v>0.90799999999999992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0.1173</v>
      </c>
      <c r="I19" s="48">
        <f>frac_malaria_risk</f>
        <v>0.1173</v>
      </c>
      <c r="J19" s="48">
        <f>frac_malaria_risk</f>
        <v>0.1173</v>
      </c>
      <c r="K19" s="48">
        <f>frac_malaria_risk</f>
        <v>0.1173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0.108</v>
      </c>
      <c r="M24" s="48">
        <f>famplan_unmet_need</f>
        <v>0.108</v>
      </c>
      <c r="N24" s="48">
        <f>famplan_unmet_need</f>
        <v>0.108</v>
      </c>
      <c r="O24" s="48">
        <f>famplan_unmet_need</f>
        <v>0.108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0.11028401947021463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4.7264579772949129E-2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6.7520828247070189E-2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0.77493057250976605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0.1173</v>
      </c>
      <c r="D34" s="48">
        <f t="shared" si="3"/>
        <v>0.1173</v>
      </c>
      <c r="E34" s="48">
        <f t="shared" si="3"/>
        <v>0.1173</v>
      </c>
      <c r="F34" s="48">
        <f t="shared" si="3"/>
        <v>0.1173</v>
      </c>
      <c r="G34" s="48">
        <f t="shared" si="3"/>
        <v>0.1173</v>
      </c>
      <c r="H34" s="48">
        <f t="shared" si="3"/>
        <v>0.1173</v>
      </c>
      <c r="I34" s="48">
        <f t="shared" si="3"/>
        <v>0.1173</v>
      </c>
      <c r="J34" s="48">
        <f t="shared" si="3"/>
        <v>0.1173</v>
      </c>
      <c r="K34" s="48">
        <f t="shared" si="3"/>
        <v>0.1173</v>
      </c>
      <c r="L34" s="48">
        <f t="shared" si="3"/>
        <v>0.1173</v>
      </c>
      <c r="M34" s="48">
        <f t="shared" si="3"/>
        <v>0.1173</v>
      </c>
      <c r="N34" s="48">
        <f t="shared" si="3"/>
        <v>0.1173</v>
      </c>
      <c r="O34" s="48">
        <f t="shared" si="3"/>
        <v>0.1173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657159.18839999998</v>
      </c>
      <c r="C2" s="41">
        <v>2101000</v>
      </c>
      <c r="D2" s="41">
        <v>4735000</v>
      </c>
      <c r="E2" s="41">
        <v>69000</v>
      </c>
      <c r="F2" s="41">
        <v>46000</v>
      </c>
      <c r="G2" s="105">
        <f t="shared" ref="G2:G11" si="0">C2+D2+E2+F2</f>
        <v>6951000</v>
      </c>
      <c r="H2" s="105">
        <f t="shared" ref="H2:H11" si="1">(B2 + stillbirth*B2/(1000-stillbirth))/(1-abortion)</f>
        <v>751097.4648405991</v>
      </c>
      <c r="I2" s="105">
        <f t="shared" ref="I2:I11" si="2">G2-H2</f>
        <v>6199902.5351594007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652241.74080000003</v>
      </c>
      <c r="C3" s="106">
        <v>2072000</v>
      </c>
      <c r="D3" s="106">
        <v>4695000</v>
      </c>
      <c r="E3" s="106">
        <v>70000</v>
      </c>
      <c r="F3" s="106">
        <v>45000</v>
      </c>
      <c r="G3" s="105">
        <f t="shared" si="0"/>
        <v>6882000</v>
      </c>
      <c r="H3" s="105">
        <f t="shared" si="1"/>
        <v>745477.08778273733</v>
      </c>
      <c r="I3" s="105">
        <f t="shared" si="2"/>
        <v>6136522.9122172631</v>
      </c>
    </row>
    <row r="4" spans="1:9" ht="15.75" customHeight="1" x14ac:dyDescent="0.25">
      <c r="A4" s="7">
        <f t="shared" si="3"/>
        <v>2023</v>
      </c>
      <c r="B4" s="41">
        <v>647155.04340000008</v>
      </c>
      <c r="C4" s="106">
        <v>2047000</v>
      </c>
      <c r="D4" s="106">
        <v>4635000</v>
      </c>
      <c r="E4" s="106">
        <v>71000</v>
      </c>
      <c r="F4" s="106">
        <v>44000</v>
      </c>
      <c r="G4" s="105">
        <f t="shared" si="0"/>
        <v>6797000</v>
      </c>
      <c r="H4" s="105">
        <f t="shared" si="1"/>
        <v>739663.2673431976</v>
      </c>
      <c r="I4" s="105">
        <f t="shared" si="2"/>
        <v>6057336.7326568021</v>
      </c>
    </row>
    <row r="5" spans="1:9" ht="15.75" customHeight="1" x14ac:dyDescent="0.25">
      <c r="A5" s="7">
        <f t="shared" si="3"/>
        <v>2024</v>
      </c>
      <c r="B5" s="41">
        <v>641930.83200000017</v>
      </c>
      <c r="C5" s="106">
        <v>2023000</v>
      </c>
      <c r="D5" s="106">
        <v>4568000</v>
      </c>
      <c r="E5" s="106">
        <v>73000</v>
      </c>
      <c r="F5" s="106">
        <v>45000</v>
      </c>
      <c r="G5" s="105">
        <f t="shared" si="0"/>
        <v>6709000</v>
      </c>
      <c r="H5" s="105">
        <f t="shared" si="1"/>
        <v>733692.27582760318</v>
      </c>
      <c r="I5" s="105">
        <f t="shared" si="2"/>
        <v>5975307.7241723966</v>
      </c>
    </row>
    <row r="6" spans="1:9" ht="15.75" customHeight="1" x14ac:dyDescent="0.25">
      <c r="A6" s="7">
        <f t="shared" si="3"/>
        <v>2025</v>
      </c>
      <c r="B6" s="41">
        <v>636572.47499999998</v>
      </c>
      <c r="C6" s="106">
        <v>1998000</v>
      </c>
      <c r="D6" s="106">
        <v>4498000</v>
      </c>
      <c r="E6" s="106">
        <v>77000</v>
      </c>
      <c r="F6" s="106">
        <v>47000</v>
      </c>
      <c r="G6" s="105">
        <f t="shared" si="0"/>
        <v>6620000</v>
      </c>
      <c r="H6" s="105">
        <f t="shared" si="1"/>
        <v>727567.9631352555</v>
      </c>
      <c r="I6" s="105">
        <f t="shared" si="2"/>
        <v>5892432.0368647445</v>
      </c>
    </row>
    <row r="7" spans="1:9" ht="15.75" customHeight="1" x14ac:dyDescent="0.25">
      <c r="A7" s="7">
        <f t="shared" si="3"/>
        <v>2026</v>
      </c>
      <c r="B7" s="41">
        <v>634971.82979999995</v>
      </c>
      <c r="C7" s="106">
        <v>1974000</v>
      </c>
      <c r="D7" s="106">
        <v>4429000</v>
      </c>
      <c r="E7" s="106">
        <v>80000</v>
      </c>
      <c r="F7" s="106">
        <v>48000</v>
      </c>
      <c r="G7" s="105">
        <f t="shared" si="0"/>
        <v>6531000</v>
      </c>
      <c r="H7" s="105">
        <f t="shared" si="1"/>
        <v>725738.51210869919</v>
      </c>
      <c r="I7" s="105">
        <f t="shared" si="2"/>
        <v>5805261.4878913006</v>
      </c>
    </row>
    <row r="8" spans="1:9" ht="15.75" customHeight="1" x14ac:dyDescent="0.25">
      <c r="A8" s="7">
        <f t="shared" si="3"/>
        <v>2027</v>
      </c>
      <c r="B8" s="41">
        <v>633261.46539999987</v>
      </c>
      <c r="C8" s="106">
        <v>1952000</v>
      </c>
      <c r="D8" s="106">
        <v>4355000</v>
      </c>
      <c r="E8" s="106">
        <v>87000</v>
      </c>
      <c r="F8" s="106">
        <v>50000</v>
      </c>
      <c r="G8" s="105">
        <f t="shared" si="0"/>
        <v>6444000</v>
      </c>
      <c r="H8" s="105">
        <f t="shared" si="1"/>
        <v>723783.65796153061</v>
      </c>
      <c r="I8" s="105">
        <f t="shared" si="2"/>
        <v>5720216.3420384694</v>
      </c>
    </row>
    <row r="9" spans="1:9" ht="15.75" customHeight="1" x14ac:dyDescent="0.25">
      <c r="A9" s="7">
        <f t="shared" si="3"/>
        <v>2028</v>
      </c>
      <c r="B9" s="41">
        <v>631433.2139999998</v>
      </c>
      <c r="C9" s="106">
        <v>1928000</v>
      </c>
      <c r="D9" s="106">
        <v>4281000</v>
      </c>
      <c r="E9" s="106">
        <v>92000</v>
      </c>
      <c r="F9" s="106">
        <v>53000</v>
      </c>
      <c r="G9" s="105">
        <f t="shared" si="0"/>
        <v>6354000</v>
      </c>
      <c r="H9" s="105">
        <f t="shared" si="1"/>
        <v>721694.0653394222</v>
      </c>
      <c r="I9" s="105">
        <f t="shared" si="2"/>
        <v>5632305.9346605781</v>
      </c>
    </row>
    <row r="10" spans="1:9" ht="15.75" customHeight="1" x14ac:dyDescent="0.25">
      <c r="A10" s="7">
        <f t="shared" si="3"/>
        <v>2029</v>
      </c>
      <c r="B10" s="41">
        <v>629488.0427999997</v>
      </c>
      <c r="C10" s="106">
        <v>1900000</v>
      </c>
      <c r="D10" s="106">
        <v>4209000</v>
      </c>
      <c r="E10" s="106">
        <v>98000</v>
      </c>
      <c r="F10" s="106">
        <v>55000</v>
      </c>
      <c r="G10" s="105">
        <f t="shared" si="0"/>
        <v>6262000</v>
      </c>
      <c r="H10" s="105">
        <f t="shared" si="1"/>
        <v>719470.83969974401</v>
      </c>
      <c r="I10" s="105">
        <f t="shared" si="2"/>
        <v>5542529.1603002558</v>
      </c>
    </row>
    <row r="11" spans="1:9" ht="15.75" customHeight="1" x14ac:dyDescent="0.25">
      <c r="A11" s="7">
        <f t="shared" si="3"/>
        <v>2030</v>
      </c>
      <c r="B11" s="41">
        <v>627399.88600000006</v>
      </c>
      <c r="C11" s="106">
        <v>1865000</v>
      </c>
      <c r="D11" s="106">
        <v>4142000</v>
      </c>
      <c r="E11" s="106">
        <v>103000</v>
      </c>
      <c r="F11" s="106">
        <v>57000</v>
      </c>
      <c r="G11" s="105">
        <f t="shared" si="0"/>
        <v>6167000</v>
      </c>
      <c r="H11" s="105">
        <f t="shared" si="1"/>
        <v>717084.18924068555</v>
      </c>
      <c r="I11" s="105">
        <f t="shared" si="2"/>
        <v>5449915.8107593143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6.4067727851205722E-2</v>
      </c>
    </row>
    <row r="5" spans="1:8" ht="15.75" customHeight="1" x14ac:dyDescent="0.25">
      <c r="B5" s="13" t="s">
        <v>70</v>
      </c>
      <c r="C5" s="108">
        <v>3.4978241258303927E-2</v>
      </c>
    </row>
    <row r="6" spans="1:8" ht="15.75" customHeight="1" x14ac:dyDescent="0.25">
      <c r="B6" s="13" t="s">
        <v>71</v>
      </c>
      <c r="C6" s="108">
        <v>0.1282337489197056</v>
      </c>
    </row>
    <row r="7" spans="1:8" ht="15.75" customHeight="1" x14ac:dyDescent="0.25">
      <c r="B7" s="13" t="s">
        <v>72</v>
      </c>
      <c r="C7" s="108">
        <v>0.38154829377519278</v>
      </c>
    </row>
    <row r="8" spans="1:8" ht="15.75" customHeight="1" x14ac:dyDescent="0.25">
      <c r="B8" s="13" t="s">
        <v>73</v>
      </c>
      <c r="C8" s="108">
        <v>1.001183290645757E-2</v>
      </c>
    </row>
    <row r="9" spans="1:8" ht="15.75" customHeight="1" x14ac:dyDescent="0.25">
      <c r="B9" s="13" t="s">
        <v>74</v>
      </c>
      <c r="C9" s="108">
        <v>0.26083786892759181</v>
      </c>
    </row>
    <row r="10" spans="1:8" ht="15.75" customHeight="1" x14ac:dyDescent="0.25">
      <c r="B10" s="13" t="s">
        <v>75</v>
      </c>
      <c r="C10" s="108">
        <v>0.1203222863615426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5.6424645856824412E-2</v>
      </c>
      <c r="D14" s="107">
        <v>5.6424645856824412E-2</v>
      </c>
      <c r="E14" s="107">
        <v>5.6424645856824412E-2</v>
      </c>
      <c r="F14" s="107">
        <v>5.6424645856824412E-2</v>
      </c>
    </row>
    <row r="15" spans="1:8" ht="15.75" customHeight="1" x14ac:dyDescent="0.25">
      <c r="B15" s="13" t="s">
        <v>82</v>
      </c>
      <c r="C15" s="108">
        <v>0.15128929708227229</v>
      </c>
      <c r="D15" s="108">
        <v>0.15128929708227229</v>
      </c>
      <c r="E15" s="108">
        <v>0.15128929708227229</v>
      </c>
      <c r="F15" s="108">
        <v>0.15128929708227229</v>
      </c>
    </row>
    <row r="16" spans="1:8" ht="15.75" customHeight="1" x14ac:dyDescent="0.25">
      <c r="B16" s="13" t="s">
        <v>83</v>
      </c>
      <c r="C16" s="108">
        <v>1.692270862991653E-2</v>
      </c>
      <c r="D16" s="108">
        <v>1.692270862991653E-2</v>
      </c>
      <c r="E16" s="108">
        <v>1.692270862991653E-2</v>
      </c>
      <c r="F16" s="108">
        <v>1.692270862991653E-2</v>
      </c>
    </row>
    <row r="17" spans="1:8" ht="15.75" customHeight="1" x14ac:dyDescent="0.25">
      <c r="B17" s="13" t="s">
        <v>84</v>
      </c>
      <c r="C17" s="108">
        <v>3.5900491141412369E-3</v>
      </c>
      <c r="D17" s="108">
        <v>3.5900491141412369E-3</v>
      </c>
      <c r="E17" s="108">
        <v>3.5900491141412369E-3</v>
      </c>
      <c r="F17" s="108">
        <v>3.5900491141412369E-3</v>
      </c>
    </row>
    <row r="18" spans="1:8" ht="15.75" customHeight="1" x14ac:dyDescent="0.25">
      <c r="B18" s="13" t="s">
        <v>85</v>
      </c>
      <c r="C18" s="108">
        <v>6.4973177356513563E-4</v>
      </c>
      <c r="D18" s="108">
        <v>6.4973177356513563E-4</v>
      </c>
      <c r="E18" s="108">
        <v>6.4973177356513563E-4</v>
      </c>
      <c r="F18" s="108">
        <v>6.4973177356513563E-4</v>
      </c>
    </row>
    <row r="19" spans="1:8" ht="15.75" customHeight="1" x14ac:dyDescent="0.25">
      <c r="B19" s="13" t="s">
        <v>86</v>
      </c>
      <c r="C19" s="108">
        <v>1.4137962799222879E-2</v>
      </c>
      <c r="D19" s="108">
        <v>1.4137962799222879E-2</v>
      </c>
      <c r="E19" s="108">
        <v>1.4137962799222879E-2</v>
      </c>
      <c r="F19" s="108">
        <v>1.4137962799222879E-2</v>
      </c>
    </row>
    <row r="20" spans="1:8" ht="15.75" customHeight="1" x14ac:dyDescent="0.25">
      <c r="B20" s="13" t="s">
        <v>87</v>
      </c>
      <c r="C20" s="108">
        <v>2.230310535280439E-2</v>
      </c>
      <c r="D20" s="108">
        <v>2.230310535280439E-2</v>
      </c>
      <c r="E20" s="108">
        <v>2.230310535280439E-2</v>
      </c>
      <c r="F20" s="108">
        <v>2.230310535280439E-2</v>
      </c>
    </row>
    <row r="21" spans="1:8" ht="15.75" customHeight="1" x14ac:dyDescent="0.25">
      <c r="B21" s="13" t="s">
        <v>88</v>
      </c>
      <c r="C21" s="108">
        <v>0.14431566557052691</v>
      </c>
      <c r="D21" s="108">
        <v>0.14431566557052691</v>
      </c>
      <c r="E21" s="108">
        <v>0.14431566557052691</v>
      </c>
      <c r="F21" s="108">
        <v>0.14431566557052691</v>
      </c>
    </row>
    <row r="22" spans="1:8" ht="15.75" customHeight="1" x14ac:dyDescent="0.25">
      <c r="B22" s="13" t="s">
        <v>89</v>
      </c>
      <c r="C22" s="108">
        <v>0.59036683382072608</v>
      </c>
      <c r="D22" s="108">
        <v>0.59036683382072608</v>
      </c>
      <c r="E22" s="108">
        <v>0.59036683382072608</v>
      </c>
      <c r="F22" s="108">
        <v>0.59036683382072608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2.3699701E-2</v>
      </c>
    </row>
    <row r="27" spans="1:8" ht="15.75" customHeight="1" x14ac:dyDescent="0.25">
      <c r="B27" s="13" t="s">
        <v>92</v>
      </c>
      <c r="C27" s="108">
        <v>2.0615876000000002E-2</v>
      </c>
    </row>
    <row r="28" spans="1:8" ht="15.75" customHeight="1" x14ac:dyDescent="0.25">
      <c r="B28" s="13" t="s">
        <v>93</v>
      </c>
      <c r="C28" s="108">
        <v>0.32415355899999992</v>
      </c>
    </row>
    <row r="29" spans="1:8" ht="15.75" customHeight="1" x14ac:dyDescent="0.25">
      <c r="B29" s="13" t="s">
        <v>94</v>
      </c>
      <c r="C29" s="108">
        <v>0.13455262100000001</v>
      </c>
    </row>
    <row r="30" spans="1:8" ht="15.75" customHeight="1" x14ac:dyDescent="0.25">
      <c r="B30" s="13" t="s">
        <v>95</v>
      </c>
      <c r="C30" s="108">
        <v>2.7948395000000001E-2</v>
      </c>
    </row>
    <row r="31" spans="1:8" ht="15.75" customHeight="1" x14ac:dyDescent="0.25">
      <c r="B31" s="13" t="s">
        <v>96</v>
      </c>
      <c r="C31" s="108">
        <v>0.12247227099999999</v>
      </c>
    </row>
    <row r="32" spans="1:8" ht="15.75" customHeight="1" x14ac:dyDescent="0.25">
      <c r="B32" s="13" t="s">
        <v>97</v>
      </c>
      <c r="C32" s="108">
        <v>0.15633195699999999</v>
      </c>
    </row>
    <row r="33" spans="2:3" ht="15.75" customHeight="1" x14ac:dyDescent="0.25">
      <c r="B33" s="13" t="s">
        <v>98</v>
      </c>
      <c r="C33" s="108">
        <v>0.10750958400000001</v>
      </c>
    </row>
    <row r="34" spans="2:3" ht="15.75" customHeight="1" x14ac:dyDescent="0.25">
      <c r="B34" s="13" t="s">
        <v>99</v>
      </c>
      <c r="C34" s="108">
        <v>8.2716036000000007E-2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0.58120926083514401</v>
      </c>
      <c r="D2" s="109">
        <f>IFERROR(1-_xlfn.NORM.DIST(_xlfn.NORM.INV(SUM(D4:D5), 0, 1) + 1, 0, 1, TRUE), "")</f>
        <v>0.58120926083514401</v>
      </c>
      <c r="E2" s="109">
        <f>IFERROR(1-_xlfn.NORM.DIST(_xlfn.NORM.INV(SUM(E4:E5), 0, 1) + 1, 0, 1, TRUE), "")</f>
        <v>0.6395152211399493</v>
      </c>
      <c r="F2" s="109">
        <f>IFERROR(1-_xlfn.NORM.DIST(_xlfn.NORM.INV(SUM(F4:F5), 0, 1) + 1, 0, 1, TRUE), "")</f>
        <v>0.57370837510913397</v>
      </c>
      <c r="G2" s="109">
        <f>IFERROR(1-_xlfn.NORM.DIST(_xlfn.NORM.INV(SUM(G4:G5), 0, 1) + 1, 0, 1, TRUE), "")</f>
        <v>0.60373407305460081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0.30468677742889216</v>
      </c>
      <c r="D3" s="109">
        <f>IFERROR(_xlfn.NORM.DIST(_xlfn.NORM.INV(SUM(D4:D5), 0, 1) + 1, 0, 1, TRUE) - SUM(D4:D5), "")</f>
        <v>0.30468677742889216</v>
      </c>
      <c r="E3" s="109">
        <f>IFERROR(_xlfn.NORM.DIST(_xlfn.NORM.INV(SUM(E4:E5), 0, 1) + 1, 0, 1, TRUE) - SUM(E4:E5), "")</f>
        <v>0.27312011455877455</v>
      </c>
      <c r="F3" s="109">
        <f>IFERROR(_xlfn.NORM.DIST(_xlfn.NORM.INV(SUM(F4:F5), 0, 1) + 1, 0, 1, TRUE) - SUM(F4:F5), "")</f>
        <v>0.30844560159951662</v>
      </c>
      <c r="G3" s="109">
        <f>IFERROR(_xlfn.NORM.DIST(_xlfn.NORM.INV(SUM(G4:G5), 0, 1) + 1, 0, 1, TRUE) - SUM(G4:G5), "")</f>
        <v>0.29297570249755273</v>
      </c>
    </row>
    <row r="4" spans="1:15" ht="15.75" customHeight="1" x14ac:dyDescent="0.25">
      <c r="B4" s="7" t="s">
        <v>104</v>
      </c>
      <c r="C4" s="98">
        <v>5.8150202035903903E-2</v>
      </c>
      <c r="D4" s="110">
        <v>5.8150202035903903E-2</v>
      </c>
      <c r="E4" s="110">
        <v>6.8319074809551197E-2</v>
      </c>
      <c r="F4" s="110">
        <v>9.4446957111358601E-2</v>
      </c>
      <c r="G4" s="110">
        <v>7.9866260290145902E-2</v>
      </c>
    </row>
    <row r="5" spans="1:15" ht="15.75" customHeight="1" x14ac:dyDescent="0.25">
      <c r="B5" s="7" t="s">
        <v>105</v>
      </c>
      <c r="C5" s="98">
        <v>5.5953759700059898E-2</v>
      </c>
      <c r="D5" s="110">
        <v>5.5953759700059898E-2</v>
      </c>
      <c r="E5" s="110">
        <v>1.9045589491724999E-2</v>
      </c>
      <c r="F5" s="110">
        <v>2.33990661799908E-2</v>
      </c>
      <c r="G5" s="110">
        <v>2.34239641577005E-2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0.56208736481148103</v>
      </c>
      <c r="D8" s="109">
        <f>IFERROR(1-_xlfn.NORM.DIST(_xlfn.NORM.INV(SUM(D10:D11), 0, 1) + 1, 0, 1, TRUE), "")</f>
        <v>0.56208736481148103</v>
      </c>
      <c r="E8" s="109">
        <f>IFERROR(1-_xlfn.NORM.DIST(_xlfn.NORM.INV(SUM(E10:E11), 0, 1) + 1, 0, 1, TRUE), "")</f>
        <v>0.77872511166758396</v>
      </c>
      <c r="F8" s="109">
        <f>IFERROR(1-_xlfn.NORM.DIST(_xlfn.NORM.INV(SUM(F10:F11), 0, 1) + 1, 0, 1, TRUE), "")</f>
        <v>0.74975726794477349</v>
      </c>
      <c r="G8" s="109">
        <f>IFERROR(1-_xlfn.NORM.DIST(_xlfn.NORM.INV(SUM(G10:G11), 0, 1) + 1, 0, 1, TRUE), "")</f>
        <v>0.74431423278636255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0.31412595292550233</v>
      </c>
      <c r="D9" s="109">
        <f>IFERROR(_xlfn.NORM.DIST(_xlfn.NORM.INV(SUM(D10:D11), 0, 1) + 1, 0, 1, TRUE) - SUM(D10:D11), "")</f>
        <v>0.31412595292550233</v>
      </c>
      <c r="E9" s="109">
        <f>IFERROR(_xlfn.NORM.DIST(_xlfn.NORM.INV(SUM(E10:E11), 0, 1) + 1, 0, 1, TRUE) - SUM(E10:E11), "")</f>
        <v>0.1827356295692219</v>
      </c>
      <c r="F9" s="109">
        <f>IFERROR(_xlfn.NORM.DIST(_xlfn.NORM.INV(SUM(F10:F11), 0, 1) + 1, 0, 1, TRUE) - SUM(F10:F11), "")</f>
        <v>0.20315051130924577</v>
      </c>
      <c r="G9" s="109">
        <f>IFERROR(_xlfn.NORM.DIST(_xlfn.NORM.INV(SUM(G10:G11), 0, 1) + 1, 0, 1, TRUE) - SUM(G10:G11), "")</f>
        <v>0.20689605740719513</v>
      </c>
    </row>
    <row r="10" spans="1:15" ht="15.75" customHeight="1" x14ac:dyDescent="0.25">
      <c r="B10" s="7" t="s">
        <v>109</v>
      </c>
      <c r="C10" s="98">
        <v>9.8971642553806305E-2</v>
      </c>
      <c r="D10" s="110">
        <v>9.8971642553806305E-2</v>
      </c>
      <c r="E10" s="110">
        <v>2.5978283956646898E-2</v>
      </c>
      <c r="F10" s="110">
        <v>3.1655482947826399E-2</v>
      </c>
      <c r="G10" s="110">
        <v>3.62183935940266E-2</v>
      </c>
    </row>
    <row r="11" spans="1:15" ht="15.75" customHeight="1" x14ac:dyDescent="0.25">
      <c r="B11" s="7" t="s">
        <v>110</v>
      </c>
      <c r="C11" s="98">
        <v>2.4815039709210399E-2</v>
      </c>
      <c r="D11" s="110">
        <v>2.4815039709210399E-2</v>
      </c>
      <c r="E11" s="110">
        <v>1.25609748065472E-2</v>
      </c>
      <c r="F11" s="110">
        <v>1.5436737798154399E-2</v>
      </c>
      <c r="G11" s="110">
        <v>1.25713162124157E-2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0.72000545300000018</v>
      </c>
      <c r="D14" s="112">
        <v>0.69848994093299988</v>
      </c>
      <c r="E14" s="112">
        <v>0.69848994093299988</v>
      </c>
      <c r="F14" s="112">
        <v>0.198210452137</v>
      </c>
      <c r="G14" s="112">
        <v>0.198210452137</v>
      </c>
      <c r="H14" s="98">
        <v>0.40200000000000002</v>
      </c>
      <c r="I14" s="113">
        <v>0.40200000000000002</v>
      </c>
      <c r="J14" s="113">
        <v>0.40200000000000002</v>
      </c>
      <c r="K14" s="113">
        <v>0.40200000000000002</v>
      </c>
      <c r="L14" s="98">
        <v>0.316</v>
      </c>
      <c r="M14" s="113">
        <v>0.316</v>
      </c>
      <c r="N14" s="113">
        <v>0.316</v>
      </c>
      <c r="O14" s="113">
        <v>0.316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0.40996894492184105</v>
      </c>
      <c r="D15" s="109">
        <f t="shared" si="0"/>
        <v>0.39771807689742728</v>
      </c>
      <c r="E15" s="109">
        <f t="shared" si="0"/>
        <v>0.39771807689742728</v>
      </c>
      <c r="F15" s="109">
        <f t="shared" si="0"/>
        <v>0.11286043681545138</v>
      </c>
      <c r="G15" s="109">
        <f t="shared" si="0"/>
        <v>0.11286043681545138</v>
      </c>
      <c r="H15" s="109">
        <f t="shared" si="0"/>
        <v>0.22889759399999998</v>
      </c>
      <c r="I15" s="109">
        <f t="shared" si="0"/>
        <v>0.22889759399999998</v>
      </c>
      <c r="J15" s="109">
        <f t="shared" si="0"/>
        <v>0.22889759399999998</v>
      </c>
      <c r="K15" s="109">
        <f t="shared" si="0"/>
        <v>0.22889759399999998</v>
      </c>
      <c r="L15" s="109">
        <f t="shared" si="0"/>
        <v>0.17992945199999999</v>
      </c>
      <c r="M15" s="109">
        <f t="shared" si="0"/>
        <v>0.17992945199999999</v>
      </c>
      <c r="N15" s="109">
        <f t="shared" si="0"/>
        <v>0.17992945199999999</v>
      </c>
      <c r="O15" s="109">
        <f t="shared" si="0"/>
        <v>0.17992945199999999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0.23053781509999999</v>
      </c>
      <c r="D2" s="110">
        <v>0.14422682000000001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0.33883633000000002</v>
      </c>
      <c r="D3" s="110">
        <v>0.25754768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0.29171679</v>
      </c>
      <c r="D4" s="110">
        <v>0.27459610000000001</v>
      </c>
      <c r="E4" s="110">
        <v>0.48001733422279402</v>
      </c>
      <c r="F4" s="110">
        <v>0.244750931859016</v>
      </c>
      <c r="G4" s="110">
        <v>0</v>
      </c>
    </row>
    <row r="5" spans="1:7" x14ac:dyDescent="0.25">
      <c r="B5" s="80" t="s">
        <v>122</v>
      </c>
      <c r="C5" s="109">
        <v>0.13890906489999999</v>
      </c>
      <c r="D5" s="109">
        <v>0.32362940000000001</v>
      </c>
      <c r="E5" s="109">
        <v>0.51998266577720598</v>
      </c>
      <c r="F5" s="109">
        <v>0.75524906814098403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2022-02-21T22:34:50Z</dcterms:modified>
</cp:coreProperties>
</file>