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2CF905A8-BFAC-4097-8CEA-55EDF35FA2F9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2" i="2"/>
  <c r="A31" i="2"/>
  <c r="A30" i="2"/>
  <c r="A27" i="2"/>
  <c r="A26" i="2"/>
  <c r="A24" i="2"/>
  <c r="A23" i="2"/>
  <c r="A22" i="2"/>
  <c r="A19" i="2"/>
  <c r="A18" i="2"/>
  <c r="A16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7" i="2" l="1"/>
  <c r="A25" i="2"/>
  <c r="A33" i="2"/>
  <c r="D58" i="20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<sst xmlns="http://schemas.openxmlformats.org/spreadsheetml/2006/main" count="2092" uniqueCount="341">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</sst>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8978.1640014648438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0.90741958618164109</v>
      </c>
    </row>
    <row r="11" spans="1:3" ht="15" customHeight="1" x14ac:dyDescent="0.25">
      <c r="B11" s="7" t="s">
        <v>11</v>
      </c>
      <c r="C11" s="98">
        <v>0.72900000000000009</v>
      </c>
    </row>
    <row r="12" spans="1:3" ht="15" customHeight="1" x14ac:dyDescent="0.25">
      <c r="B12" s="7" t="s">
        <v>12</v>
      </c>
      <c r="C12" s="98">
        <v>0.72</v>
      </c>
    </row>
    <row r="13" spans="1:3" ht="15" customHeight="1" x14ac:dyDescent="0.25">
      <c r="B13" s="7" t="s">
        <v>13</v>
      </c>
      <c r="C13" s="98">
        <v>0.17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0.13059999999999999</v>
      </c>
    </row>
    <row r="24" spans="1:3" ht="15" customHeight="1" x14ac:dyDescent="0.25">
      <c r="B24" s="10" t="s">
        <v>22</v>
      </c>
      <c r="C24" s="98">
        <v>0.55969999999999998</v>
      </c>
    </row>
    <row r="25" spans="1:3" ht="15" customHeight="1" x14ac:dyDescent="0.25">
      <c r="B25" s="10" t="s">
        <v>23</v>
      </c>
      <c r="C25" s="98">
        <v>0.28770000000000001</v>
      </c>
    </row>
    <row r="26" spans="1:3" ht="15" customHeight="1" x14ac:dyDescent="0.25">
      <c r="B26" s="10" t="s">
        <v>24</v>
      </c>
      <c r="C26" s="98">
        <v>2.1999999999999999E-2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9.1006340017115708</v>
      </c>
    </row>
    <row r="38" spans="1:5" ht="15" customHeight="1" x14ac:dyDescent="0.25">
      <c r="B38" s="22" t="s">
        <v>34</v>
      </c>
      <c r="C38" s="37">
        <v>13.3854873459268</v>
      </c>
      <c r="D38" s="102"/>
      <c r="E38" s="103"/>
    </row>
    <row r="39" spans="1:5" ht="15" customHeight="1" x14ac:dyDescent="0.25">
      <c r="B39" s="22" t="s">
        <v>35</v>
      </c>
      <c r="C39" s="37">
        <v>14.6242688091752</v>
      </c>
      <c r="D39" s="102"/>
      <c r="E39" s="102"/>
    </row>
    <row r="40" spans="1:5" ht="15" customHeight="1" x14ac:dyDescent="0.25">
      <c r="B40" s="22" t="s">
        <v>36</v>
      </c>
      <c r="C40" s="104">
        <v>0.68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12.095305290000001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2.19612E-2</v>
      </c>
      <c r="D45" s="102"/>
    </row>
    <row r="46" spans="1:5" ht="15.75" customHeight="1" x14ac:dyDescent="0.25">
      <c r="B46" s="22" t="s">
        <v>41</v>
      </c>
      <c r="C46" s="98">
        <v>9.5837900000000004E-2</v>
      </c>
      <c r="D46" s="102"/>
    </row>
    <row r="47" spans="1:5" ht="15.75" customHeight="1" x14ac:dyDescent="0.25">
      <c r="B47" s="22" t="s">
        <v>42</v>
      </c>
      <c r="C47" s="98">
        <v>0.1124146</v>
      </c>
      <c r="D47" s="102"/>
      <c r="E47" s="103"/>
    </row>
    <row r="48" spans="1:5" ht="15" customHeight="1" x14ac:dyDescent="0.25">
      <c r="B48" s="22" t="s">
        <v>43</v>
      </c>
      <c r="C48" s="39">
        <v>0.76978629999999992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0.55246399999999996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</v>
      </c>
      <c r="C2" s="95">
        <v>0.95</v>
      </c>
      <c r="D2" s="96">
        <v>76.288343665672741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40.289382146661893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700.65961955315572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3.8128548362058301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13.4216815904578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13.4216815904578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13.4216815904578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13.4216815904578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13.4216815904578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13.4216815904578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1.1284473903531529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0.43425000000000002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16.066557124329801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16.066557124329801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</v>
      </c>
      <c r="C21" s="95">
        <v>0.95</v>
      </c>
      <c r="D21" s="96">
        <v>34.565331454239143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23.37624640899082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4.5352765038898664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18.982349980949131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155.3213010716627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0.81553707763180794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2.465064572305748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0.92966801403717791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2.412570092323977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0.871843449007354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7.4863641746676382E-2</v>
      </c>
      <c r="C3" s="119">
        <f>frac_mam_1_5months * 2.6</f>
        <v>7.4863641746676382E-2</v>
      </c>
      <c r="D3" s="119">
        <f>frac_mam_6_11months * 2.6</f>
        <v>6.9755741869406848E-2</v>
      </c>
      <c r="E3" s="119">
        <f>frac_mam_12_23months * 2.6</f>
        <v>4.5638841189607905E-2</v>
      </c>
      <c r="F3" s="119">
        <f>frac_mam_24_59months * 2.6</f>
        <v>3.388538172207084E-2</v>
      </c>
    </row>
    <row r="4" spans="1:6" ht="15.75" customHeight="1" x14ac:dyDescent="0.25">
      <c r="A4" s="4" t="s">
        <v>205</v>
      </c>
      <c r="B4" s="119">
        <f>frac_sam_1month * 2.6</f>
        <v>4.4444193491540697E-2</v>
      </c>
      <c r="C4" s="119">
        <f>frac_sam_1_5months * 2.6</f>
        <v>4.4444193491540697E-2</v>
      </c>
      <c r="D4" s="119">
        <f>frac_sam_6_11months * 2.6</f>
        <v>2.6641044035594041E-2</v>
      </c>
      <c r="E4" s="119">
        <f>frac_sam_12_23months * 2.6</f>
        <v>1.8187397235948099E-2</v>
      </c>
      <c r="F4" s="119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1.4999999999999999E-2</v>
      </c>
      <c r="E2" s="48">
        <f>food_insecure</f>
        <v>1.4999999999999999E-2</v>
      </c>
      <c r="F2" s="48">
        <f>food_insecure</f>
        <v>1.4999999999999999E-2</v>
      </c>
      <c r="G2" s="48">
        <f>food_insecure</f>
        <v>1.4999999999999999E-2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1.4999999999999999E-2</v>
      </c>
      <c r="F5" s="48">
        <f>food_insecure</f>
        <v>1.4999999999999999E-2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1.4999999999999999E-2</v>
      </c>
      <c r="F8" s="48">
        <f>food_insecure</f>
        <v>1.4999999999999999E-2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1.4999999999999999E-2</v>
      </c>
      <c r="F9" s="48">
        <f>food_insecure</f>
        <v>1.4999999999999999E-2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0.72</v>
      </c>
      <c r="E10" s="48">
        <f>IF(ISBLANK(comm_deliv), frac_children_health_facility,1)</f>
        <v>0.72</v>
      </c>
      <c r="F10" s="48">
        <f>IF(ISBLANK(comm_deliv), frac_children_health_facility,1)</f>
        <v>0.72</v>
      </c>
      <c r="G10" s="48">
        <f>IF(ISBLANK(comm_deliv), frac_children_health_facility,1)</f>
        <v>0.72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1.4999999999999999E-2</v>
      </c>
      <c r="I15" s="48">
        <f>food_insecure</f>
        <v>1.4999999999999999E-2</v>
      </c>
      <c r="J15" s="48">
        <f>food_insecure</f>
        <v>1.4999999999999999E-2</v>
      </c>
      <c r="K15" s="48">
        <f>food_insecure</f>
        <v>1.4999999999999999E-2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0.72900000000000009</v>
      </c>
      <c r="I18" s="48">
        <f>frac_PW_health_facility</f>
        <v>0.72900000000000009</v>
      </c>
      <c r="J18" s="48">
        <f>frac_PW_health_facility</f>
        <v>0.72900000000000009</v>
      </c>
      <c r="K18" s="48">
        <f>frac_PW_health_facility</f>
        <v>0.72900000000000009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0.17</v>
      </c>
      <c r="M24" s="48">
        <f>famplan_unmet_need</f>
        <v>0.17</v>
      </c>
      <c r="N24" s="48">
        <f>famplan_unmet_need</f>
        <v>0.17</v>
      </c>
      <c r="O24" s="48">
        <f>famplan_unmet_need</f>
        <v>0.17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4.5656031074523692E-2</v>
      </c>
      <c r="M25" s="48">
        <f>(1-food_insecure)*(0.49)+food_insecure*(0.7)</f>
        <v>0.49314999999999998</v>
      </c>
      <c r="N25" s="48">
        <f>(1-food_insecure)*(0.49)+food_insecure*(0.7)</f>
        <v>0.49314999999999998</v>
      </c>
      <c r="O25" s="48">
        <f>(1-food_insecure)*(0.49)+food_insecure*(0.7)</f>
        <v>0.49314999999999998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1.9566870460510151E-2</v>
      </c>
      <c r="M26" s="48">
        <f>(1-food_insecure)*(0.21)+food_insecure*(0.3)</f>
        <v>0.21134999999999998</v>
      </c>
      <c r="N26" s="48">
        <f>(1-food_insecure)*(0.21)+food_insecure*(0.3)</f>
        <v>0.21134999999999998</v>
      </c>
      <c r="O26" s="48">
        <f>(1-food_insecure)*(0.21)+food_insecure*(0.3)</f>
        <v>0.21134999999999998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2.7357512283325055E-2</v>
      </c>
      <c r="M27" s="48">
        <f>(1-food_insecure)*(0.3)</f>
        <v>0.29549999999999998</v>
      </c>
      <c r="N27" s="48">
        <f>(1-food_insecure)*(0.3)</f>
        <v>0.29549999999999998</v>
      </c>
      <c r="O27" s="48">
        <f>(1-food_insecure)*(0.3)</f>
        <v>0.29549999999999998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0.90741958618164109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1582.1496</v>
      </c>
      <c r="C2" s="41">
        <v>4300</v>
      </c>
      <c r="D2" s="41">
        <v>8800</v>
      </c>
      <c r="E2" s="41">
        <v>9700</v>
      </c>
      <c r="F2" s="41">
        <v>9100</v>
      </c>
      <c r="G2" s="105">
        <f t="shared" ref="G2:G11" si="0">C2+D2+E2+F2</f>
        <v>31900</v>
      </c>
      <c r="H2" s="105">
        <f t="shared" ref="H2:H11" si="1">(B2 + stillbirth*B2/(1000-stillbirth))/(1-abortion)</f>
        <v>1819.9096353672523</v>
      </c>
      <c r="I2" s="105">
        <f t="shared" ref="I2:I11" si="2">G2-H2</f>
        <v>30080.090364632746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1556.7972</v>
      </c>
      <c r="C3" s="106">
        <v>4300</v>
      </c>
      <c r="D3" s="106">
        <v>8800</v>
      </c>
      <c r="E3" s="106">
        <v>9800</v>
      </c>
      <c r="F3" s="106">
        <v>9000</v>
      </c>
      <c r="G3" s="105">
        <f t="shared" si="0"/>
        <v>31900</v>
      </c>
      <c r="H3" s="105">
        <f t="shared" si="1"/>
        <v>1790.7473633294596</v>
      </c>
      <c r="I3" s="105">
        <f t="shared" si="2"/>
        <v>30109.252636670539</v>
      </c>
    </row>
    <row r="4" spans="1:9" ht="15.75" customHeight="1" x14ac:dyDescent="0.25">
      <c r="A4" s="7">
        <f t="shared" si="3"/>
        <v>2023</v>
      </c>
      <c r="B4" s="41">
        <v>1531.4448</v>
      </c>
      <c r="C4" s="106">
        <v>4300</v>
      </c>
      <c r="D4" s="106">
        <v>8700</v>
      </c>
      <c r="E4" s="106">
        <v>9900</v>
      </c>
      <c r="F4" s="106">
        <v>8800</v>
      </c>
      <c r="G4" s="105">
        <f t="shared" si="0"/>
        <v>31700</v>
      </c>
      <c r="H4" s="105">
        <f t="shared" si="1"/>
        <v>1761.5850912916669</v>
      </c>
      <c r="I4" s="105">
        <f t="shared" si="2"/>
        <v>29938.414908708331</v>
      </c>
    </row>
    <row r="5" spans="1:9" ht="15.75" customHeight="1" x14ac:dyDescent="0.25">
      <c r="A5" s="7">
        <f t="shared" si="3"/>
        <v>2024</v>
      </c>
      <c r="B5" s="41">
        <v>1519.6608000000001</v>
      </c>
      <c r="C5" s="106">
        <v>4300</v>
      </c>
      <c r="D5" s="106">
        <v>8500</v>
      </c>
      <c r="E5" s="106">
        <v>10000</v>
      </c>
      <c r="F5" s="106">
        <v>8800</v>
      </c>
      <c r="G5" s="105">
        <f t="shared" si="0"/>
        <v>31600</v>
      </c>
      <c r="H5" s="105">
        <f t="shared" si="1"/>
        <v>1748.0302320399455</v>
      </c>
      <c r="I5" s="105">
        <f t="shared" si="2"/>
        <v>29851.969767960054</v>
      </c>
    </row>
    <row r="6" spans="1:9" ht="15.75" customHeight="1" x14ac:dyDescent="0.25">
      <c r="A6" s="7">
        <f t="shared" si="3"/>
        <v>2025</v>
      </c>
      <c r="B6" s="41">
        <v>1494.08</v>
      </c>
      <c r="C6" s="106">
        <v>4300</v>
      </c>
      <c r="D6" s="106">
        <v>8400</v>
      </c>
      <c r="E6" s="106">
        <v>10200</v>
      </c>
      <c r="F6" s="106">
        <v>8600</v>
      </c>
      <c r="G6" s="105">
        <f t="shared" si="0"/>
        <v>31500</v>
      </c>
      <c r="H6" s="105">
        <f t="shared" si="1"/>
        <v>1718.6052368306412</v>
      </c>
      <c r="I6" s="105">
        <f t="shared" si="2"/>
        <v>29781.394763169359</v>
      </c>
    </row>
    <row r="7" spans="1:9" ht="15.75" customHeight="1" x14ac:dyDescent="0.25">
      <c r="A7" s="7">
        <f t="shared" si="3"/>
        <v>2026</v>
      </c>
      <c r="B7" s="41">
        <v>1473.5616</v>
      </c>
      <c r="C7" s="106">
        <v>4300</v>
      </c>
      <c r="D7" s="106">
        <v>8300</v>
      </c>
      <c r="E7" s="106">
        <v>10600</v>
      </c>
      <c r="F7" s="106">
        <v>8500</v>
      </c>
      <c r="G7" s="105">
        <f t="shared" si="0"/>
        <v>31700</v>
      </c>
      <c r="H7" s="105">
        <f t="shared" si="1"/>
        <v>1695.0034017941066</v>
      </c>
      <c r="I7" s="105">
        <f t="shared" si="2"/>
        <v>30004.996598205893</v>
      </c>
    </row>
    <row r="8" spans="1:9" ht="15.75" customHeight="1" x14ac:dyDescent="0.25">
      <c r="A8" s="7">
        <f t="shared" si="3"/>
        <v>2027</v>
      </c>
      <c r="B8" s="41">
        <v>1453.0432000000001</v>
      </c>
      <c r="C8" s="106">
        <v>4200</v>
      </c>
      <c r="D8" s="106">
        <v>8200</v>
      </c>
      <c r="E8" s="106">
        <v>10900</v>
      </c>
      <c r="F8" s="106">
        <v>8300</v>
      </c>
      <c r="G8" s="105">
        <f t="shared" si="0"/>
        <v>31600</v>
      </c>
      <c r="H8" s="105">
        <f t="shared" si="1"/>
        <v>1671.4015667575718</v>
      </c>
      <c r="I8" s="105">
        <f t="shared" si="2"/>
        <v>29928.598433242427</v>
      </c>
    </row>
    <row r="9" spans="1:9" ht="15.75" customHeight="1" x14ac:dyDescent="0.25">
      <c r="A9" s="7">
        <f t="shared" si="3"/>
        <v>2028</v>
      </c>
      <c r="B9" s="41">
        <v>1432.5247999999999</v>
      </c>
      <c r="C9" s="106">
        <v>4100</v>
      </c>
      <c r="D9" s="106">
        <v>8100</v>
      </c>
      <c r="E9" s="106">
        <v>11200</v>
      </c>
      <c r="F9" s="106">
        <v>8200</v>
      </c>
      <c r="G9" s="105">
        <f t="shared" si="0"/>
        <v>31600</v>
      </c>
      <c r="H9" s="105">
        <f t="shared" si="1"/>
        <v>1647.799731721037</v>
      </c>
      <c r="I9" s="105">
        <f t="shared" si="2"/>
        <v>29952.200268278964</v>
      </c>
    </row>
    <row r="10" spans="1:9" ht="15.75" customHeight="1" x14ac:dyDescent="0.25">
      <c r="A10" s="7">
        <f t="shared" si="3"/>
        <v>2029</v>
      </c>
      <c r="B10" s="41">
        <v>1412.0064</v>
      </c>
      <c r="C10" s="106">
        <v>4100</v>
      </c>
      <c r="D10" s="106">
        <v>8100</v>
      </c>
      <c r="E10" s="106">
        <v>11500</v>
      </c>
      <c r="F10" s="106">
        <v>8000</v>
      </c>
      <c r="G10" s="105">
        <f t="shared" si="0"/>
        <v>31700</v>
      </c>
      <c r="H10" s="105">
        <f t="shared" si="1"/>
        <v>1624.1978966845022</v>
      </c>
      <c r="I10" s="105">
        <f t="shared" si="2"/>
        <v>30075.802103315498</v>
      </c>
    </row>
    <row r="11" spans="1:9" ht="15.75" customHeight="1" x14ac:dyDescent="0.25">
      <c r="A11" s="7">
        <f t="shared" si="3"/>
        <v>2030</v>
      </c>
      <c r="B11" s="41">
        <v>1391.4880000000001</v>
      </c>
      <c r="C11" s="106">
        <v>4000</v>
      </c>
      <c r="D11" s="106">
        <v>8000</v>
      </c>
      <c r="E11" s="106">
        <v>11800</v>
      </c>
      <c r="F11" s="106">
        <v>8000</v>
      </c>
      <c r="G11" s="105">
        <f t="shared" si="0"/>
        <v>31800</v>
      </c>
      <c r="H11" s="105">
        <f t="shared" si="1"/>
        <v>1600.5960616479676</v>
      </c>
      <c r="I11" s="105">
        <f t="shared" si="2"/>
        <v>30199.403938352032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0.1806672009245035</v>
      </c>
    </row>
    <row r="5" spans="1:8" ht="15.75" customHeight="1" x14ac:dyDescent="0.25">
      <c r="B5" s="13" t="s">
        <v>70</v>
      </c>
      <c r="C5" s="108">
        <v>2.487654346250194E-2</v>
      </c>
    </row>
    <row r="6" spans="1:8" ht="15.75" customHeight="1" x14ac:dyDescent="0.25">
      <c r="B6" s="13" t="s">
        <v>71</v>
      </c>
      <c r="C6" s="108">
        <v>0.1188571191936794</v>
      </c>
    </row>
    <row r="7" spans="1:8" ht="15.75" customHeight="1" x14ac:dyDescent="0.25">
      <c r="B7" s="13" t="s">
        <v>72</v>
      </c>
      <c r="C7" s="108">
        <v>0.34372912749382489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0.20683188081497841</v>
      </c>
    </row>
    <row r="10" spans="1:8" ht="15.75" customHeight="1" x14ac:dyDescent="0.25">
      <c r="B10" s="13" t="s">
        <v>75</v>
      </c>
      <c r="C10" s="108">
        <v>0.12503812811051179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4.3320235482728259E-2</v>
      </c>
      <c r="D14" s="107">
        <v>4.3320235482728259E-2</v>
      </c>
      <c r="E14" s="107">
        <v>4.3320235482728259E-2</v>
      </c>
      <c r="F14" s="107">
        <v>4.3320235482728259E-2</v>
      </c>
    </row>
    <row r="15" spans="1:8" ht="15.75" customHeight="1" x14ac:dyDescent="0.25">
      <c r="B15" s="13" t="s">
        <v>82</v>
      </c>
      <c r="C15" s="108">
        <v>6.971904423069708E-2</v>
      </c>
      <c r="D15" s="108">
        <v>6.971904423069708E-2</v>
      </c>
      <c r="E15" s="108">
        <v>6.971904423069708E-2</v>
      </c>
      <c r="F15" s="108">
        <v>6.971904423069708E-2</v>
      </c>
    </row>
    <row r="16" spans="1:8" ht="15.75" customHeight="1" x14ac:dyDescent="0.25">
      <c r="B16" s="13" t="s">
        <v>83</v>
      </c>
      <c r="C16" s="108">
        <v>0</v>
      </c>
      <c r="D16" s="108">
        <v>0</v>
      </c>
      <c r="E16" s="108">
        <v>0</v>
      </c>
      <c r="F16" s="108">
        <v>0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0.1055448664763777</v>
      </c>
      <c r="D21" s="108">
        <v>0.1055448664763777</v>
      </c>
      <c r="E21" s="108">
        <v>0.1055448664763777</v>
      </c>
      <c r="F21" s="108">
        <v>0.1055448664763777</v>
      </c>
    </row>
    <row r="22" spans="1:8" ht="15.75" customHeight="1" x14ac:dyDescent="0.25">
      <c r="B22" s="13" t="s">
        <v>89</v>
      </c>
      <c r="C22" s="108">
        <v>0.78141585381019707</v>
      </c>
      <c r="D22" s="108">
        <v>0.78141585381019707</v>
      </c>
      <c r="E22" s="108">
        <v>0.78141585381019707</v>
      </c>
      <c r="F22" s="108">
        <v>0.78141585381019707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5.0091695999999998E-2</v>
      </c>
    </row>
    <row r="27" spans="1:8" ht="15.75" customHeight="1" x14ac:dyDescent="0.25">
      <c r="B27" s="13" t="s">
        <v>92</v>
      </c>
      <c r="C27" s="108">
        <v>4.9500180999999997E-2</v>
      </c>
    </row>
    <row r="28" spans="1:8" ht="15.75" customHeight="1" x14ac:dyDescent="0.25">
      <c r="B28" s="13" t="s">
        <v>93</v>
      </c>
      <c r="C28" s="108">
        <v>0.107511299</v>
      </c>
    </row>
    <row r="29" spans="1:8" ht="15.75" customHeight="1" x14ac:dyDescent="0.25">
      <c r="B29" s="13" t="s">
        <v>94</v>
      </c>
      <c r="C29" s="108">
        <v>0.189587958</v>
      </c>
    </row>
    <row r="30" spans="1:8" ht="15.75" customHeight="1" x14ac:dyDescent="0.25">
      <c r="B30" s="13" t="s">
        <v>95</v>
      </c>
      <c r="C30" s="108">
        <v>5.7170368999999999E-2</v>
      </c>
    </row>
    <row r="31" spans="1:8" ht="15.75" customHeight="1" x14ac:dyDescent="0.25">
      <c r="B31" s="13" t="s">
        <v>96</v>
      </c>
      <c r="C31" s="108">
        <v>0.16519774500000001</v>
      </c>
    </row>
    <row r="32" spans="1:8" ht="15.75" customHeight="1" x14ac:dyDescent="0.25">
      <c r="B32" s="13" t="s">
        <v>97</v>
      </c>
      <c r="C32" s="108">
        <v>4.2521530000000002E-2</v>
      </c>
    </row>
    <row r="33" spans="2:3" ht="15.75" customHeight="1" x14ac:dyDescent="0.25">
      <c r="B33" s="13" t="s">
        <v>98</v>
      </c>
      <c r="C33" s="108">
        <v>0.16630512</v>
      </c>
    </row>
    <row r="34" spans="2:3" ht="15.75" customHeight="1" x14ac:dyDescent="0.25">
      <c r="B34" s="13" t="s">
        <v>99</v>
      </c>
      <c r="C34" s="108">
        <v>0.17211410299999999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0.57407130512757754</v>
      </c>
      <c r="D2" s="109">
        <f>IFERROR(1-_xlfn.NORM.DIST(_xlfn.NORM.INV(SUM(D4:D5), 0, 1) + 1, 0, 1, TRUE), "")</f>
        <v>0.57407130512757754</v>
      </c>
      <c r="E2" s="109">
        <f>IFERROR(1-_xlfn.NORM.DIST(_xlfn.NORM.INV(SUM(E4:E5), 0, 1) + 1, 0, 1, TRUE), "")</f>
        <v>0.54700007270029372</v>
      </c>
      <c r="F2" s="109">
        <f>IFERROR(1-_xlfn.NORM.DIST(_xlfn.NORM.INV(SUM(F4:F5), 0, 1) + 1, 0, 1, TRUE), "")</f>
        <v>0.39873837196518114</v>
      </c>
      <c r="G2" s="109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0.30826538590222607</v>
      </c>
      <c r="D3" s="109">
        <f>IFERROR(_xlfn.NORM.DIST(_xlfn.NORM.INV(SUM(D4:D5), 0, 1) + 1, 0, 1, TRUE) - SUM(D4:D5), "")</f>
        <v>0.30826538590222607</v>
      </c>
      <c r="E3" s="109">
        <f>IFERROR(_xlfn.NORM.DIST(_xlfn.NORM.INV(SUM(E4:E5), 0, 1) + 1, 0, 1, TRUE) - SUM(E4:E5), "")</f>
        <v>0.32123470354530753</v>
      </c>
      <c r="F3" s="109">
        <f>IFERROR(_xlfn.NORM.DIST(_xlfn.NORM.INV(SUM(F4:F5), 0, 1) + 1, 0, 1, TRUE) - SUM(F4:F5), "")</f>
        <v>0.37263761030032166</v>
      </c>
      <c r="G3" s="109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98">
        <v>7.7066712124662401E-2</v>
      </c>
      <c r="D4" s="110">
        <v>7.7066712124662401E-2</v>
      </c>
      <c r="E4" s="110">
        <v>9.6537371135483094E-2</v>
      </c>
      <c r="F4" s="110">
        <v>0.154515657154602</v>
      </c>
      <c r="G4" s="110">
        <v>0.1536915783434</v>
      </c>
    </row>
    <row r="5" spans="1:15" ht="15.75" customHeight="1" x14ac:dyDescent="0.25">
      <c r="B5" s="7" t="s">
        <v>105</v>
      </c>
      <c r="C5" s="98">
        <v>4.0596596845534003E-2</v>
      </c>
      <c r="D5" s="110">
        <v>4.0596596845534003E-2</v>
      </c>
      <c r="E5" s="110">
        <v>3.52278526189157E-2</v>
      </c>
      <c r="F5" s="110">
        <v>7.4108360579895199E-2</v>
      </c>
      <c r="G5" s="110">
        <v>6.8050805535882303E-2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0.75367707358044445</v>
      </c>
      <c r="D8" s="109">
        <f>IFERROR(1-_xlfn.NORM.DIST(_xlfn.NORM.INV(SUM(D10:D11), 0, 1) + 1, 0, 1, TRUE), "")</f>
        <v>0.75367707358044445</v>
      </c>
      <c r="E8" s="109">
        <f>IFERROR(1-_xlfn.NORM.DIST(_xlfn.NORM.INV(SUM(E10:E11), 0, 1) + 1, 0, 1, TRUE), "")</f>
        <v>0.78397198700179249</v>
      </c>
      <c r="F8" s="109">
        <f>IFERROR(1-_xlfn.NORM.DIST(_xlfn.NORM.INV(SUM(F10:F11), 0, 1) + 1, 0, 1, TRUE), "")</f>
        <v>0.83341473595774673</v>
      </c>
      <c r="G8" s="109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0.20043529748177974</v>
      </c>
      <c r="D9" s="109">
        <f>IFERROR(_xlfn.NORM.DIST(_xlfn.NORM.INV(SUM(D10:D11), 0, 1) + 1, 0, 1, TRUE) - SUM(D10:D11), "")</f>
        <v>0.20043529748177974</v>
      </c>
      <c r="E9" s="109">
        <f>IFERROR(_xlfn.NORM.DIST(_xlfn.NORM.INV(SUM(E10:E11), 0, 1) + 1, 0, 1, TRUE) - SUM(E10:E11), "")</f>
        <v>0.17895232611166867</v>
      </c>
      <c r="F9" s="109">
        <f>IFERROR(_xlfn.NORM.DIST(_xlfn.NORM.INV(SUM(F10:F11), 0, 1) + 1, 0, 1, TRUE) - SUM(F10:F11), "")</f>
        <v>0.14203671080165478</v>
      </c>
      <c r="G9" s="109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98">
        <v>2.8793708364106298E-2</v>
      </c>
      <c r="D10" s="110">
        <v>2.8793708364106298E-2</v>
      </c>
      <c r="E10" s="110">
        <v>2.6829131488233401E-2</v>
      </c>
      <c r="F10" s="110">
        <v>1.7553400457541501E-2</v>
      </c>
      <c r="G10" s="110">
        <v>1.30328391238734E-2</v>
      </c>
    </row>
    <row r="11" spans="1:15" ht="15.75" customHeight="1" x14ac:dyDescent="0.25">
      <c r="B11" s="7" t="s">
        <v>110</v>
      </c>
      <c r="C11" s="98">
        <v>1.7093920573669499E-2</v>
      </c>
      <c r="D11" s="110">
        <v>1.7093920573669499E-2</v>
      </c>
      <c r="E11" s="110">
        <v>1.02465553983054E-2</v>
      </c>
      <c r="F11" s="110">
        <v>6.9951527830569614E-3</v>
      </c>
      <c r="G11" s="110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0.39112227900000002</v>
      </c>
      <c r="D14" s="112">
        <v>0.36316351757300003</v>
      </c>
      <c r="E14" s="112">
        <v>0.36316351757300003</v>
      </c>
      <c r="F14" s="112">
        <v>0.27569453613299999</v>
      </c>
      <c r="G14" s="112">
        <v>0.27569453613299999</v>
      </c>
      <c r="H14" s="98">
        <v>0.28100000000000003</v>
      </c>
      <c r="I14" s="113">
        <v>0.28100000000000003</v>
      </c>
      <c r="J14" s="113">
        <v>0.28100000000000003</v>
      </c>
      <c r="K14" s="113">
        <v>0.28100000000000003</v>
      </c>
      <c r="L14" s="98">
        <v>0.24399999999999999</v>
      </c>
      <c r="M14" s="113">
        <v>0.24399999999999999</v>
      </c>
      <c r="N14" s="113">
        <v>0.24399999999999999</v>
      </c>
      <c r="O14" s="113">
        <v>0.24399999999999999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0.21608097874545598</v>
      </c>
      <c r="D15" s="109">
        <f t="shared" si="0"/>
        <v>0.20063476957244988</v>
      </c>
      <c r="E15" s="109">
        <f t="shared" si="0"/>
        <v>0.20063476957244988</v>
      </c>
      <c r="F15" s="109">
        <f t="shared" si="0"/>
        <v>0.15231130621018169</v>
      </c>
      <c r="G15" s="109">
        <f t="shared" si="0"/>
        <v>0.15231130621018169</v>
      </c>
      <c r="H15" s="109">
        <f t="shared" si="0"/>
        <v>0.15524238400000001</v>
      </c>
      <c r="I15" s="109">
        <f t="shared" si="0"/>
        <v>0.15524238400000001</v>
      </c>
      <c r="J15" s="109">
        <f t="shared" si="0"/>
        <v>0.15524238400000001</v>
      </c>
      <c r="K15" s="109">
        <f t="shared" si="0"/>
        <v>0.15524238400000001</v>
      </c>
      <c r="L15" s="109">
        <f t="shared" si="0"/>
        <v>0.13480121599999997</v>
      </c>
      <c r="M15" s="109">
        <f t="shared" si="0"/>
        <v>0.13480121599999997</v>
      </c>
      <c r="N15" s="109">
        <f t="shared" si="0"/>
        <v>0.13480121599999997</v>
      </c>
      <c r="O15" s="109">
        <f t="shared" si="0"/>
        <v>0.13480121599999997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0.539549017457844</v>
      </c>
      <c r="D2" s="110">
        <v>0.35821986807407402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0.12103883821986</v>
      </c>
      <c r="D3" s="110">
        <v>0.131303384925926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0.29482791161944599</v>
      </c>
      <c r="D4" s="110">
        <v>0.41057137481481498</v>
      </c>
      <c r="E4" s="110">
        <v>0.74607760248789901</v>
      </c>
      <c r="F4" s="110">
        <v>0.48696238432407402</v>
      </c>
      <c r="G4" s="110">
        <v>0</v>
      </c>
    </row>
    <row r="5" spans="1:7" x14ac:dyDescent="0.25">
      <c r="B5" s="80" t="s">
        <v>122</v>
      </c>
      <c r="C5" s="109">
        <v>4.4584232702850002E-2</v>
      </c>
      <c r="D5" s="109">
        <v>9.9905372185185096E-2</v>
      </c>
      <c r="E5" s="109">
        <v>0.25392239751210099</v>
      </c>
      <c r="F5" s="109">
        <v>0.51303761567592598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2022-02-21T22:34:34Z</dcterms:modified>
</cp:coreProperties>
</file>