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79D8742-98E4-463E-B486-9487080ED0A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<sst xmlns="http://schemas.openxmlformats.org/spreadsheetml/2006/main" count="2089" uniqueCount="342">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</sst>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2955976.9375</v>
      </c>
    </row>
    <row r="8" spans="1:3" ht="15" customHeight="1" x14ac:dyDescent="0.25">
      <c r="B8" s="7" t="s">
        <v>8</v>
      </c>
      <c r="C8" s="37">
        <v>0.45200000000000001</v>
      </c>
    </row>
    <row r="9" spans="1:3" ht="15" customHeight="1" x14ac:dyDescent="0.25">
      <c r="B9" s="7" t="s">
        <v>9</v>
      </c>
      <c r="C9" s="38">
        <v>0.28079999999999999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6.3E-2</v>
      </c>
    </row>
    <row r="12" spans="1:3" ht="15" customHeight="1" x14ac:dyDescent="0.25">
      <c r="B12" s="7" t="s">
        <v>12</v>
      </c>
      <c r="C12" s="37">
        <v>0.13</v>
      </c>
    </row>
    <row r="13" spans="1:3" ht="15" customHeight="1" x14ac:dyDescent="0.25">
      <c r="B13" s="7" t="s">
        <v>13</v>
      </c>
      <c r="C13" s="37">
        <v>0.63600000000000001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8.2100000000000006E-2</v>
      </c>
    </row>
    <row r="24" spans="1:3" ht="15" customHeight="1" x14ac:dyDescent="0.25">
      <c r="B24" s="10" t="s">
        <v>22</v>
      </c>
      <c r="C24" s="38">
        <v>0.47660000000000002</v>
      </c>
    </row>
    <row r="25" spans="1:3" ht="15" customHeight="1" x14ac:dyDescent="0.25">
      <c r="B25" s="10" t="s">
        <v>23</v>
      </c>
      <c r="C25" s="38">
        <v>0.3337</v>
      </c>
    </row>
    <row r="26" spans="1:3" ht="15" customHeight="1" x14ac:dyDescent="0.25">
      <c r="B26" s="10" t="s">
        <v>24</v>
      </c>
      <c r="C26" s="38">
        <v>0.1076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0.18651536860803999</v>
      </c>
    </row>
    <row r="30" spans="1:3" ht="14.25" customHeight="1" x14ac:dyDescent="0.25">
      <c r="B30" s="16" t="s">
        <v>27</v>
      </c>
      <c r="C30" s="98">
        <v>2.6841040697501799E-2</v>
      </c>
    </row>
    <row r="31" spans="1:3" ht="14.25" customHeight="1" x14ac:dyDescent="0.25">
      <c r="B31" s="16" t="s">
        <v>28</v>
      </c>
      <c r="C31" s="98">
        <v>9.0794565525990301E-2</v>
      </c>
    </row>
    <row r="32" spans="1:3" ht="14.25" customHeight="1" x14ac:dyDescent="0.25">
      <c r="B32" s="16" t="s">
        <v>29</v>
      </c>
      <c r="C32" s="98">
        <v>0.69584902516846792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36.862371184993201</v>
      </c>
    </row>
    <row r="38" spans="1:5" ht="15" customHeight="1" x14ac:dyDescent="0.25">
      <c r="B38" s="22" t="s">
        <v>34</v>
      </c>
      <c r="C38" s="36">
        <v>74.032143458052403</v>
      </c>
      <c r="D38" s="107"/>
      <c r="E38" s="108"/>
    </row>
    <row r="39" spans="1:5" ht="15" customHeight="1" x14ac:dyDescent="0.25">
      <c r="B39" s="22" t="s">
        <v>35</v>
      </c>
      <c r="C39" s="36">
        <v>116.972095820939</v>
      </c>
      <c r="D39" s="107"/>
      <c r="E39" s="107"/>
    </row>
    <row r="40" spans="1:5" ht="15" customHeight="1" x14ac:dyDescent="0.25">
      <c r="B40" s="22" t="s">
        <v>36</v>
      </c>
      <c r="C40" s="109">
        <v>8.2899999999999991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26.79305093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1.9181400000000001E-2</v>
      </c>
      <c r="D45" s="107"/>
    </row>
    <row r="46" spans="1:5" ht="15.75" customHeight="1" x14ac:dyDescent="0.25">
      <c r="B46" s="22" t="s">
        <v>41</v>
      </c>
      <c r="C46" s="38">
        <v>0.10033830000000001</v>
      </c>
      <c r="D46" s="107"/>
    </row>
    <row r="47" spans="1:5" ht="15.75" customHeight="1" x14ac:dyDescent="0.25">
      <c r="B47" s="22" t="s">
        <v>42</v>
      </c>
      <c r="C47" s="38">
        <v>0.23167550000000001</v>
      </c>
      <c r="D47" s="107"/>
      <c r="E47" s="108"/>
    </row>
    <row r="48" spans="1:5" ht="15" customHeight="1" x14ac:dyDescent="0.25">
      <c r="B48" s="22" t="s">
        <v>43</v>
      </c>
      <c r="C48" s="39">
        <v>0.64880480000000007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0.44861699999999999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1.47780124507737E-2</v>
      </c>
      <c r="C2" s="95">
        <v>0.95</v>
      </c>
      <c r="D2" s="96">
        <v>34.366415838237913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54.628292958829128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43.420880966861567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5.9835997085200238E-2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4.5793659391500114E-3</v>
      </c>
      <c r="C10" s="95">
        <v>0.95</v>
      </c>
      <c r="D10" s="96">
        <v>17.31204218632346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4.5793659391500114E-3</v>
      </c>
      <c r="C11" s="95">
        <v>0.95</v>
      </c>
      <c r="D11" s="96">
        <v>17.31204218632346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4.5793659391500114E-3</v>
      </c>
      <c r="C12" s="95">
        <v>0.95</v>
      </c>
      <c r="D12" s="96">
        <v>17.31204218632346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4.5793659391500114E-3</v>
      </c>
      <c r="C13" s="95">
        <v>0.95</v>
      </c>
      <c r="D13" s="96">
        <v>17.31204218632346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4.5793659391500114E-3</v>
      </c>
      <c r="C14" s="95">
        <v>0.95</v>
      </c>
      <c r="D14" s="96">
        <v>17.31204218632346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4.5793659391500114E-3</v>
      </c>
      <c r="C15" s="95">
        <v>0.95</v>
      </c>
      <c r="D15" s="96">
        <v>17.31204218632346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0.2381343220498644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2.4866630000000001E-2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0.32</v>
      </c>
      <c r="C18" s="95">
        <v>0.95</v>
      </c>
      <c r="D18" s="96">
        <v>1.112664901153791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1.112664901153791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9.3655969999999991E-2</v>
      </c>
      <c r="C21" s="95">
        <v>0.95</v>
      </c>
      <c r="D21" s="96">
        <v>0.64162710769956899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29.476348850423271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5.6282823713961951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2.3674262440629999E-2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3.5716193923143701E-3</v>
      </c>
      <c r="C27" s="95">
        <v>0.95</v>
      </c>
      <c r="D27" s="96">
        <v>25.070390436942869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0.38336380263640701</v>
      </c>
      <c r="C29" s="95">
        <v>0.95</v>
      </c>
      <c r="D29" s="96">
        <v>59.64079630542151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4.2824862757030893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4.4943203929999988E-2</v>
      </c>
      <c r="C32" s="95">
        <v>0.95</v>
      </c>
      <c r="D32" s="96">
        <v>0.4330445396250559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0.34730339050293002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0.12225469999999999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2.1911470000000001E-3</v>
      </c>
      <c r="C38" s="95">
        <v>0.95</v>
      </c>
      <c r="D38" s="96">
        <v>4.7393339240000776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0.41380764836786099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0.34017926800000003</v>
      </c>
      <c r="C3" s="121">
        <f>frac_mam_1_5months * 2.6</f>
        <v>0.34017926800000003</v>
      </c>
      <c r="D3" s="121">
        <f>frac_mam_6_11months * 2.6</f>
        <v>0.25916964840000001</v>
      </c>
      <c r="E3" s="121">
        <f>frac_mam_12_23months * 2.6</f>
        <v>0.19278653940000001</v>
      </c>
      <c r="F3" s="121">
        <f>frac_mam_24_59months * 2.6</f>
        <v>0.2165545824</v>
      </c>
    </row>
    <row r="4" spans="1:6" ht="15.75" customHeight="1" x14ac:dyDescent="0.25">
      <c r="A4" s="4" t="s">
        <v>205</v>
      </c>
      <c r="B4" s="121">
        <f>frac_sam_1month * 2.6</f>
        <v>0.19425411200000003</v>
      </c>
      <c r="C4" s="121">
        <f>frac_sam_1_5months * 2.6</f>
        <v>0.19425411200000003</v>
      </c>
      <c r="D4" s="121">
        <f>frac_sam_6_11months * 2.6</f>
        <v>0.17963229959999999</v>
      </c>
      <c r="E4" s="121">
        <f>frac_sam_12_23months * 2.6</f>
        <v>0.16671206759999999</v>
      </c>
      <c r="F4" s="121">
        <f>frac_sam_24_59months * 2.6</f>
        <v>7.5262132400000001E-2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0.45200000000000001</v>
      </c>
      <c r="E2" s="50">
        <f>food_insecure</f>
        <v>0.45200000000000001</v>
      </c>
      <c r="F2" s="50">
        <f>food_insecure</f>
        <v>0.45200000000000001</v>
      </c>
      <c r="G2" s="50">
        <f>food_insecure</f>
        <v>0.45200000000000001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0.45200000000000001</v>
      </c>
      <c r="F5" s="50">
        <f>food_insecure</f>
        <v>0.45200000000000001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0.45200000000000001</v>
      </c>
      <c r="F8" s="50">
        <f>food_insecure</f>
        <v>0.45200000000000001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0.45200000000000001</v>
      </c>
      <c r="F9" s="50">
        <f>food_insecure</f>
        <v>0.45200000000000001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0.13</v>
      </c>
      <c r="E10" s="50">
        <f>IF(ISBLANK(comm_deliv), frac_children_health_facility,1)</f>
        <v>0.13</v>
      </c>
      <c r="F10" s="50">
        <f>IF(ISBLANK(comm_deliv), frac_children_health_facility,1)</f>
        <v>0.13</v>
      </c>
      <c r="G10" s="50">
        <f>IF(ISBLANK(comm_deliv), frac_children_health_facility,1)</f>
        <v>0.13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0.45200000000000001</v>
      </c>
      <c r="I15" s="50">
        <f>food_insecure</f>
        <v>0.45200000000000001</v>
      </c>
      <c r="J15" s="50">
        <f>food_insecure</f>
        <v>0.45200000000000001</v>
      </c>
      <c r="K15" s="50">
        <f>food_insecure</f>
        <v>0.45200000000000001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6.3E-2</v>
      </c>
      <c r="I18" s="50">
        <f>frac_PW_health_facility</f>
        <v>6.3E-2</v>
      </c>
      <c r="J18" s="50">
        <f>frac_PW_health_facility</f>
        <v>6.3E-2</v>
      </c>
      <c r="K18" s="50">
        <f>frac_PW_health_facility</f>
        <v>6.3E-2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0.28079999999999999</v>
      </c>
      <c r="I19" s="50">
        <f>frac_malaria_risk</f>
        <v>0.28079999999999999</v>
      </c>
      <c r="J19" s="50">
        <f>frac_malaria_risk</f>
        <v>0.28079999999999999</v>
      </c>
      <c r="K19" s="50">
        <f>frac_malaria_risk</f>
        <v>0.28079999999999999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0.63600000000000001</v>
      </c>
      <c r="M24" s="50">
        <f>famplan_unmet_need</f>
        <v>0.63600000000000001</v>
      </c>
      <c r="N24" s="50">
        <f>famplan_unmet_need</f>
        <v>0.63600000000000001</v>
      </c>
      <c r="O24" s="50">
        <f>famplan_unmet_need</f>
        <v>0.63600000000000001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0.3942166543388641</v>
      </c>
      <c r="M25" s="50">
        <f>(1-food_insecure)*(0.49)+food_insecure*(0.7)</f>
        <v>0.58492000000000011</v>
      </c>
      <c r="N25" s="50">
        <f>(1-food_insecure)*(0.49)+food_insecure*(0.7)</f>
        <v>0.58492000000000011</v>
      </c>
      <c r="O25" s="50">
        <f>(1-food_insecure)*(0.49)+food_insecure*(0.7)</f>
        <v>0.58492000000000011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0.168949994716656</v>
      </c>
      <c r="M26" s="50">
        <f>(1-food_insecure)*(0.21)+food_insecure*(0.3)</f>
        <v>0.25068000000000001</v>
      </c>
      <c r="N26" s="50">
        <f>(1-food_insecure)*(0.21)+food_insecure*(0.3)</f>
        <v>0.25068000000000001</v>
      </c>
      <c r="O26" s="50">
        <f>(1-food_insecure)*(0.21)+food_insecure*(0.3)</f>
        <v>0.25068000000000001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0.11080014014448003</v>
      </c>
      <c r="M27" s="50">
        <f>(1-food_insecure)*(0.3)</f>
        <v>0.16440000000000002</v>
      </c>
      <c r="N27" s="50">
        <f>(1-food_insecure)*(0.3)</f>
        <v>0.16440000000000002</v>
      </c>
      <c r="O27" s="50">
        <f>(1-food_insecure)*(0.3)</f>
        <v>0.16440000000000002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0.28079999999999999</v>
      </c>
      <c r="D34" s="50">
        <f t="shared" si="3"/>
        <v>0.28079999999999999</v>
      </c>
      <c r="E34" s="50">
        <f t="shared" si="3"/>
        <v>0.28079999999999999</v>
      </c>
      <c r="F34" s="50">
        <f t="shared" si="3"/>
        <v>0.28079999999999999</v>
      </c>
      <c r="G34" s="50">
        <f t="shared" si="3"/>
        <v>0.28079999999999999</v>
      </c>
      <c r="H34" s="50">
        <f t="shared" si="3"/>
        <v>0.28079999999999999</v>
      </c>
      <c r="I34" s="50">
        <f t="shared" si="3"/>
        <v>0.28079999999999999</v>
      </c>
      <c r="J34" s="50">
        <f t="shared" si="3"/>
        <v>0.28079999999999999</v>
      </c>
      <c r="K34" s="50">
        <f t="shared" si="3"/>
        <v>0.28079999999999999</v>
      </c>
      <c r="L34" s="50">
        <f t="shared" si="3"/>
        <v>0.28079999999999999</v>
      </c>
      <c r="M34" s="50">
        <f t="shared" si="3"/>
        <v>0.28079999999999999</v>
      </c>
      <c r="N34" s="50">
        <f t="shared" si="3"/>
        <v>0.28079999999999999</v>
      </c>
      <c r="O34" s="50">
        <f t="shared" si="3"/>
        <v>0.28079999999999999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690231.79419999989</v>
      </c>
      <c r="C2" s="110">
        <v>895000</v>
      </c>
      <c r="D2" s="110">
        <v>1389000</v>
      </c>
      <c r="E2" s="110">
        <v>4804000</v>
      </c>
      <c r="F2" s="110">
        <v>3566000</v>
      </c>
      <c r="G2" s="111">
        <f t="shared" ref="G2:G16" si="0">C2+D2+E2+F2</f>
        <v>10654000</v>
      </c>
      <c r="H2" s="111">
        <f t="shared" ref="H2:H40" si="1">(B2 + stillbirth*B2/(1000-stillbirth))/(1-abortion)</f>
        <v>805948.1206339933</v>
      </c>
      <c r="I2" s="111">
        <f t="shared" ref="I2:I40" si="2">G2-H2</f>
        <v>9848051.8793660067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703984.58879999991</v>
      </c>
      <c r="C3" s="110">
        <v>923000</v>
      </c>
      <c r="D3" s="110">
        <v>1435000</v>
      </c>
      <c r="E3" s="110">
        <v>4858000</v>
      </c>
      <c r="F3" s="110">
        <v>3653000</v>
      </c>
      <c r="G3" s="111">
        <f t="shared" si="0"/>
        <v>10869000</v>
      </c>
      <c r="H3" s="111">
        <f t="shared" si="1"/>
        <v>822006.5506490611</v>
      </c>
      <c r="I3" s="111">
        <f t="shared" si="2"/>
        <v>10046993.449350938</v>
      </c>
    </row>
    <row r="4" spans="1:9" ht="15.75" customHeight="1" x14ac:dyDescent="0.25">
      <c r="A4" s="7">
        <f t="shared" si="3"/>
        <v>2023</v>
      </c>
      <c r="B4" s="42">
        <v>717899.0273999999</v>
      </c>
      <c r="C4" s="110">
        <v>952000</v>
      </c>
      <c r="D4" s="110">
        <v>1482000</v>
      </c>
      <c r="E4" s="110">
        <v>4900000</v>
      </c>
      <c r="F4" s="110">
        <v>3747000</v>
      </c>
      <c r="G4" s="111">
        <f t="shared" si="0"/>
        <v>11081000</v>
      </c>
      <c r="H4" s="111">
        <f t="shared" si="1"/>
        <v>838253.72403861035</v>
      </c>
      <c r="I4" s="111">
        <f t="shared" si="2"/>
        <v>10242746.27596139</v>
      </c>
    </row>
    <row r="5" spans="1:9" ht="15.75" customHeight="1" x14ac:dyDescent="0.25">
      <c r="A5" s="7">
        <f t="shared" si="3"/>
        <v>2024</v>
      </c>
      <c r="B5" s="42">
        <v>731957.88159999973</v>
      </c>
      <c r="C5" s="110">
        <v>982000</v>
      </c>
      <c r="D5" s="110">
        <v>1530000</v>
      </c>
      <c r="E5" s="110">
        <v>4930000</v>
      </c>
      <c r="F5" s="110">
        <v>3846000</v>
      </c>
      <c r="G5" s="111">
        <f t="shared" si="0"/>
        <v>11288000</v>
      </c>
      <c r="H5" s="111">
        <f t="shared" si="1"/>
        <v>854669.52408718655</v>
      </c>
      <c r="I5" s="111">
        <f t="shared" si="2"/>
        <v>10433330.475912813</v>
      </c>
    </row>
    <row r="6" spans="1:9" ht="15.75" customHeight="1" x14ac:dyDescent="0.25">
      <c r="A6" s="7">
        <f t="shared" si="3"/>
        <v>2025</v>
      </c>
      <c r="B6" s="42">
        <v>746024.022</v>
      </c>
      <c r="C6" s="110">
        <v>1011000</v>
      </c>
      <c r="D6" s="110">
        <v>1578000</v>
      </c>
      <c r="E6" s="110">
        <v>4953000</v>
      </c>
      <c r="F6" s="110">
        <v>3950000</v>
      </c>
      <c r="G6" s="111">
        <f t="shared" si="0"/>
        <v>11492000</v>
      </c>
      <c r="H6" s="111">
        <f t="shared" si="1"/>
        <v>871093.83185627952</v>
      </c>
      <c r="I6" s="111">
        <f t="shared" si="2"/>
        <v>10620906.168143721</v>
      </c>
    </row>
    <row r="7" spans="1:9" ht="15.75" customHeight="1" x14ac:dyDescent="0.25">
      <c r="A7" s="7">
        <f t="shared" si="3"/>
        <v>2026</v>
      </c>
      <c r="B7" s="42">
        <v>759535.45919999992</v>
      </c>
      <c r="C7" s="110">
        <v>1039000</v>
      </c>
      <c r="D7" s="110">
        <v>1625000</v>
      </c>
      <c r="E7" s="110">
        <v>4965000</v>
      </c>
      <c r="F7" s="110">
        <v>4054000</v>
      </c>
      <c r="G7" s="111">
        <f t="shared" si="0"/>
        <v>11683000</v>
      </c>
      <c r="H7" s="111">
        <f t="shared" si="1"/>
        <v>886870.44126475439</v>
      </c>
      <c r="I7" s="111">
        <f t="shared" si="2"/>
        <v>10796129.558735246</v>
      </c>
    </row>
    <row r="8" spans="1:9" ht="15.75" customHeight="1" x14ac:dyDescent="0.25">
      <c r="A8" s="7">
        <f t="shared" si="3"/>
        <v>2027</v>
      </c>
      <c r="B8" s="42">
        <v>773031.04119999986</v>
      </c>
      <c r="C8" s="110">
        <v>1066000</v>
      </c>
      <c r="D8" s="110">
        <v>1672000</v>
      </c>
      <c r="E8" s="110">
        <v>4969000</v>
      </c>
      <c r="F8" s="110">
        <v>4162000</v>
      </c>
      <c r="G8" s="111">
        <f t="shared" si="0"/>
        <v>11869000</v>
      </c>
      <c r="H8" s="111">
        <f t="shared" si="1"/>
        <v>902628.53737269796</v>
      </c>
      <c r="I8" s="111">
        <f t="shared" si="2"/>
        <v>10966371.462627303</v>
      </c>
    </row>
    <row r="9" spans="1:9" ht="15.75" customHeight="1" x14ac:dyDescent="0.25">
      <c r="A9" s="7">
        <f t="shared" si="3"/>
        <v>2028</v>
      </c>
      <c r="B9" s="42">
        <v>786494.89919999975</v>
      </c>
      <c r="C9" s="110">
        <v>1094000</v>
      </c>
      <c r="D9" s="110">
        <v>1721000</v>
      </c>
      <c r="E9" s="110">
        <v>4967000</v>
      </c>
      <c r="F9" s="110">
        <v>4269000</v>
      </c>
      <c r="G9" s="111">
        <f t="shared" si="0"/>
        <v>12051000</v>
      </c>
      <c r="H9" s="111">
        <f t="shared" si="1"/>
        <v>918349.59099955927</v>
      </c>
      <c r="I9" s="111">
        <f t="shared" si="2"/>
        <v>11132650.409000441</v>
      </c>
    </row>
    <row r="10" spans="1:9" ht="15.75" customHeight="1" x14ac:dyDescent="0.25">
      <c r="A10" s="7">
        <f t="shared" si="3"/>
        <v>2029</v>
      </c>
      <c r="B10" s="42">
        <v>799872.96059999964</v>
      </c>
      <c r="C10" s="110">
        <v>1124000</v>
      </c>
      <c r="D10" s="110">
        <v>1771000</v>
      </c>
      <c r="E10" s="110">
        <v>4963000</v>
      </c>
      <c r="F10" s="110">
        <v>4367000</v>
      </c>
      <c r="G10" s="111">
        <f t="shared" si="0"/>
        <v>12225000</v>
      </c>
      <c r="H10" s="111">
        <f t="shared" si="1"/>
        <v>933970.46435494092</v>
      </c>
      <c r="I10" s="111">
        <f t="shared" si="2"/>
        <v>11291029.535645058</v>
      </c>
    </row>
    <row r="11" spans="1:9" ht="15.75" customHeight="1" x14ac:dyDescent="0.25">
      <c r="A11" s="7">
        <f t="shared" si="3"/>
        <v>2030</v>
      </c>
      <c r="B11" s="42">
        <v>813226.20499999996</v>
      </c>
      <c r="C11" s="110">
        <v>1157000</v>
      </c>
      <c r="D11" s="110">
        <v>1823000</v>
      </c>
      <c r="E11" s="110">
        <v>4960000</v>
      </c>
      <c r="F11" s="110">
        <v>4453000</v>
      </c>
      <c r="G11" s="111">
        <f t="shared" si="0"/>
        <v>12393000</v>
      </c>
      <c r="H11" s="111">
        <f t="shared" si="1"/>
        <v>949562.36017744523</v>
      </c>
      <c r="I11" s="111">
        <f t="shared" si="2"/>
        <v>11443437.639822554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9.3862422207373064E-3</v>
      </c>
    </row>
    <row r="4" spans="1:8" ht="15.75" customHeight="1" x14ac:dyDescent="0.25">
      <c r="B4" s="13" t="s">
        <v>69</v>
      </c>
      <c r="C4" s="43">
        <v>9.8779432329167319E-2</v>
      </c>
    </row>
    <row r="5" spans="1:8" ht="15.75" customHeight="1" x14ac:dyDescent="0.25">
      <c r="B5" s="13" t="s">
        <v>70</v>
      </c>
      <c r="C5" s="43">
        <v>9.5775480038763822E-2</v>
      </c>
    </row>
    <row r="6" spans="1:8" ht="15.75" customHeight="1" x14ac:dyDescent="0.25">
      <c r="B6" s="13" t="s">
        <v>71</v>
      </c>
      <c r="C6" s="43">
        <v>0.37045523995045149</v>
      </c>
    </row>
    <row r="7" spans="1:8" ht="15.75" customHeight="1" x14ac:dyDescent="0.25">
      <c r="B7" s="13" t="s">
        <v>72</v>
      </c>
      <c r="C7" s="43">
        <v>0.2261471569555441</v>
      </c>
    </row>
    <row r="8" spans="1:8" ht="15.75" customHeight="1" x14ac:dyDescent="0.25">
      <c r="B8" s="13" t="s">
        <v>73</v>
      </c>
      <c r="C8" s="43">
        <v>6.4146118060508531E-2</v>
      </c>
    </row>
    <row r="9" spans="1:8" ht="15.75" customHeight="1" x14ac:dyDescent="0.25">
      <c r="B9" s="13" t="s">
        <v>74</v>
      </c>
      <c r="C9" s="43">
        <v>6.6094240335281551E-2</v>
      </c>
    </row>
    <row r="10" spans="1:8" ht="15.75" customHeight="1" x14ac:dyDescent="0.25">
      <c r="B10" s="13" t="s">
        <v>75</v>
      </c>
      <c r="C10" s="43">
        <v>6.9216090109545686E-2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0.16217481984817331</v>
      </c>
      <c r="D14" s="43">
        <v>0.16217481984817331</v>
      </c>
      <c r="E14" s="43">
        <v>0.16217481984817331</v>
      </c>
      <c r="F14" s="43">
        <v>0.16217481984817331</v>
      </c>
    </row>
    <row r="15" spans="1:8" ht="15.75" customHeight="1" x14ac:dyDescent="0.25">
      <c r="B15" s="13" t="s">
        <v>82</v>
      </c>
      <c r="C15" s="43">
        <v>0.26044811419729941</v>
      </c>
      <c r="D15" s="43">
        <v>0.26044811419729941</v>
      </c>
      <c r="E15" s="43">
        <v>0.26044811419729941</v>
      </c>
      <c r="F15" s="43">
        <v>0.26044811419729941</v>
      </c>
    </row>
    <row r="16" spans="1:8" ht="15.75" customHeight="1" x14ac:dyDescent="0.25">
      <c r="B16" s="13" t="s">
        <v>83</v>
      </c>
      <c r="C16" s="43">
        <v>5.61402245524628E-2</v>
      </c>
      <c r="D16" s="43">
        <v>5.61402245524628E-2</v>
      </c>
      <c r="E16" s="43">
        <v>5.61402245524628E-2</v>
      </c>
      <c r="F16" s="43">
        <v>5.61402245524628E-2</v>
      </c>
    </row>
    <row r="17" spans="1:8" ht="15.75" customHeight="1" x14ac:dyDescent="0.25">
      <c r="B17" s="13" t="s">
        <v>84</v>
      </c>
      <c r="C17" s="43">
        <v>0.21838718741540911</v>
      </c>
      <c r="D17" s="43">
        <v>0.21838718741540911</v>
      </c>
      <c r="E17" s="43">
        <v>0.21838718741540911</v>
      </c>
      <c r="F17" s="43">
        <v>0.21838718741540911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1.2477491969603309E-2</v>
      </c>
      <c r="D19" s="43">
        <v>1.2477491969603309E-2</v>
      </c>
      <c r="E19" s="43">
        <v>1.2477491969603309E-2</v>
      </c>
      <c r="F19" s="43">
        <v>1.2477491969603309E-2</v>
      </c>
    </row>
    <row r="20" spans="1:8" ht="15.75" customHeight="1" x14ac:dyDescent="0.25">
      <c r="B20" s="13" t="s">
        <v>87</v>
      </c>
      <c r="C20" s="43">
        <v>7.6451915904991545E-4</v>
      </c>
      <c r="D20" s="43">
        <v>7.6451915904991545E-4</v>
      </c>
      <c r="E20" s="43">
        <v>7.6451915904991545E-4</v>
      </c>
      <c r="F20" s="43">
        <v>7.6451915904991545E-4</v>
      </c>
    </row>
    <row r="21" spans="1:8" ht="15.75" customHeight="1" x14ac:dyDescent="0.25">
      <c r="B21" s="13" t="s">
        <v>88</v>
      </c>
      <c r="C21" s="43">
        <v>6.7574138953262405E-2</v>
      </c>
      <c r="D21" s="43">
        <v>6.7574138953262405E-2</v>
      </c>
      <c r="E21" s="43">
        <v>6.7574138953262405E-2</v>
      </c>
      <c r="F21" s="43">
        <v>6.7574138953262405E-2</v>
      </c>
    </row>
    <row r="22" spans="1:8" ht="15.75" customHeight="1" x14ac:dyDescent="0.25">
      <c r="B22" s="13" t="s">
        <v>89</v>
      </c>
      <c r="C22" s="43">
        <v>0.2220335039047398</v>
      </c>
      <c r="D22" s="43">
        <v>0.2220335039047398</v>
      </c>
      <c r="E22" s="43">
        <v>0.2220335039047398</v>
      </c>
      <c r="F22" s="43">
        <v>0.2220335039047398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8.9486848999999993E-2</v>
      </c>
    </row>
    <row r="27" spans="1:8" ht="15.75" customHeight="1" x14ac:dyDescent="0.25">
      <c r="B27" s="13" t="s">
        <v>92</v>
      </c>
      <c r="C27" s="43">
        <v>8.7680180000000007E-3</v>
      </c>
    </row>
    <row r="28" spans="1:8" ht="15.75" customHeight="1" x14ac:dyDescent="0.25">
      <c r="B28" s="13" t="s">
        <v>93</v>
      </c>
      <c r="C28" s="43">
        <v>0.157124918</v>
      </c>
    </row>
    <row r="29" spans="1:8" ht="15.75" customHeight="1" x14ac:dyDescent="0.25">
      <c r="B29" s="13" t="s">
        <v>94</v>
      </c>
      <c r="C29" s="43">
        <v>0.169393875</v>
      </c>
    </row>
    <row r="30" spans="1:8" ht="15.75" customHeight="1" x14ac:dyDescent="0.25">
      <c r="B30" s="13" t="s">
        <v>95</v>
      </c>
      <c r="C30" s="43">
        <v>0.105381207</v>
      </c>
    </row>
    <row r="31" spans="1:8" ht="15.75" customHeight="1" x14ac:dyDescent="0.25">
      <c r="B31" s="13" t="s">
        <v>96</v>
      </c>
      <c r="C31" s="43">
        <v>0.109725931</v>
      </c>
    </row>
    <row r="32" spans="1:8" ht="15.75" customHeight="1" x14ac:dyDescent="0.25">
      <c r="B32" s="13" t="s">
        <v>97</v>
      </c>
      <c r="C32" s="43">
        <v>1.8930017E-2</v>
      </c>
    </row>
    <row r="33" spans="2:3" ht="15.75" customHeight="1" x14ac:dyDescent="0.25">
      <c r="B33" s="13" t="s">
        <v>98</v>
      </c>
      <c r="C33" s="43">
        <v>8.4558286999999996E-2</v>
      </c>
    </row>
    <row r="34" spans="2:3" ht="15.75" customHeight="1" x14ac:dyDescent="0.25">
      <c r="B34" s="13" t="s">
        <v>99</v>
      </c>
      <c r="C34" s="43">
        <v>0.25663089700000002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0.45099290340465492</v>
      </c>
      <c r="D2" s="112">
        <f>IFERROR(1-_xlfn.NORM.DIST(_xlfn.NORM.INV(SUM(D4:D5), 0, 1) + 1, 0, 1, TRUE), "")</f>
        <v>0.45099290340465492</v>
      </c>
      <c r="E2" s="112">
        <f>IFERROR(1-_xlfn.NORM.DIST(_xlfn.NORM.INV(SUM(E4:E5), 0, 1) + 1, 0, 1, TRUE), "")</f>
        <v>0.43475173468673678</v>
      </c>
      <c r="F2" s="112">
        <f>IFERROR(1-_xlfn.NORM.DIST(_xlfn.NORM.INV(SUM(F4:F5), 0, 1) + 1, 0, 1, TRUE), "")</f>
        <v>0.23747057745217037</v>
      </c>
      <c r="G2" s="112">
        <f>IFERROR(1-_xlfn.NORM.DIST(_xlfn.NORM.INV(SUM(G4:G5), 0, 1) + 1, 0, 1, TRUE), "")</f>
        <v>0.15618031870183591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0.35872217659534505</v>
      </c>
      <c r="D3" s="112">
        <f>IFERROR(_xlfn.NORM.DIST(_xlfn.NORM.INV(SUM(D4:D5), 0, 1) + 1, 0, 1, TRUE) - SUM(D4:D5), "")</f>
        <v>0.35872217659534505</v>
      </c>
      <c r="E3" s="112">
        <f>IFERROR(_xlfn.NORM.DIST(_xlfn.NORM.INV(SUM(E4:E5), 0, 1) + 1, 0, 1, TRUE) - SUM(E4:E5), "")</f>
        <v>0.3635894513132632</v>
      </c>
      <c r="F3" s="112">
        <f>IFERROR(_xlfn.NORM.DIST(_xlfn.NORM.INV(SUM(F4:F5), 0, 1) + 1, 0, 1, TRUE) - SUM(F4:F5), "")</f>
        <v>0.37491318254782963</v>
      </c>
      <c r="G3" s="112">
        <f>IFERROR(_xlfn.NORM.DIST(_xlfn.NORM.INV(SUM(G4:G5), 0, 1) + 1, 0, 1, TRUE) - SUM(G4:G5), "")</f>
        <v>0.33971819129816405</v>
      </c>
    </row>
    <row r="4" spans="1:15" ht="15.75" customHeight="1" x14ac:dyDescent="0.25">
      <c r="B4" s="7" t="s">
        <v>104</v>
      </c>
      <c r="C4" s="113">
        <v>9.9630566000000004E-2</v>
      </c>
      <c r="D4" s="113">
        <v>9.9630566000000004E-2</v>
      </c>
      <c r="E4" s="113">
        <v>0.11681289</v>
      </c>
      <c r="F4" s="113">
        <v>0.17034655000000001</v>
      </c>
      <c r="G4" s="113">
        <v>0.20210421000000001</v>
      </c>
    </row>
    <row r="5" spans="1:15" ht="15.75" customHeight="1" x14ac:dyDescent="0.25">
      <c r="B5" s="7" t="s">
        <v>105</v>
      </c>
      <c r="C5" s="113">
        <v>9.0654354000000006E-2</v>
      </c>
      <c r="D5" s="113">
        <v>9.0654354000000006E-2</v>
      </c>
      <c r="E5" s="113">
        <v>8.4845924000000003E-2</v>
      </c>
      <c r="F5" s="113">
        <v>0.21726968999999999</v>
      </c>
      <c r="G5" s="113">
        <v>0.30199727999999998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0.42934375461594565</v>
      </c>
      <c r="D8" s="112">
        <f>IFERROR(1-_xlfn.NORM.DIST(_xlfn.NORM.INV(SUM(D10:D11), 0, 1) + 1, 0, 1, TRUE), "")</f>
        <v>0.42934375461594565</v>
      </c>
      <c r="E8" s="112">
        <f>IFERROR(1-_xlfn.NORM.DIST(_xlfn.NORM.INV(SUM(E10:E11), 0, 1) + 1, 0, 1, TRUE), "")</f>
        <v>0.48366281190143035</v>
      </c>
      <c r="F8" s="112">
        <f>IFERROR(1-_xlfn.NORM.DIST(_xlfn.NORM.INV(SUM(F10:F11), 0, 1) + 1, 0, 1, TRUE), "")</f>
        <v>0.53511362218865344</v>
      </c>
      <c r="G8" s="112">
        <f>IFERROR(1-_xlfn.NORM.DIST(_xlfn.NORM.INV(SUM(G10:G11), 0, 1) + 1, 0, 1, TRUE), "")</f>
        <v>0.58500565900500379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0.36510494538405436</v>
      </c>
      <c r="D9" s="112">
        <f>IFERROR(_xlfn.NORM.DIST(_xlfn.NORM.INV(SUM(D10:D11), 0, 1) + 1, 0, 1, TRUE) - SUM(D10:D11), "")</f>
        <v>0.36510494538405436</v>
      </c>
      <c r="E9" s="112">
        <f>IFERROR(_xlfn.NORM.DIST(_xlfn.NORM.INV(SUM(E10:E11), 0, 1) + 1, 0, 1, TRUE) - SUM(E10:E11), "")</f>
        <v>0.34756720809856967</v>
      </c>
      <c r="F9" s="112">
        <f>IFERROR(_xlfn.NORM.DIST(_xlfn.NORM.INV(SUM(F10:F11), 0, 1) + 1, 0, 1, TRUE) - SUM(F10:F11), "")</f>
        <v>0.32661768281134657</v>
      </c>
      <c r="G9" s="112">
        <f>IFERROR(_xlfn.NORM.DIST(_xlfn.NORM.INV(SUM(G10:G11), 0, 1) + 1, 0, 1, TRUE) - SUM(G10:G11), "")</f>
        <v>0.30275714299499623</v>
      </c>
    </row>
    <row r="10" spans="1:15" ht="15.75" customHeight="1" x14ac:dyDescent="0.25">
      <c r="B10" s="7" t="s">
        <v>109</v>
      </c>
      <c r="C10" s="113">
        <v>0.13083818</v>
      </c>
      <c r="D10" s="113">
        <v>0.13083818</v>
      </c>
      <c r="E10" s="113">
        <v>9.9680634000000004E-2</v>
      </c>
      <c r="F10" s="113">
        <v>7.4148669E-2</v>
      </c>
      <c r="G10" s="113">
        <v>8.3290223999999996E-2</v>
      </c>
    </row>
    <row r="11" spans="1:15" ht="15.75" customHeight="1" x14ac:dyDescent="0.25">
      <c r="B11" s="7" t="s">
        <v>110</v>
      </c>
      <c r="C11" s="113">
        <v>7.4713120000000008E-2</v>
      </c>
      <c r="D11" s="113">
        <v>7.4713120000000008E-2</v>
      </c>
      <c r="E11" s="113">
        <v>6.9089345999999996E-2</v>
      </c>
      <c r="F11" s="113">
        <v>6.4120025999999997E-2</v>
      </c>
      <c r="G11" s="113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0.74150201124999993</v>
      </c>
      <c r="D14" s="115">
        <v>0.73545943398099989</v>
      </c>
      <c r="E14" s="115">
        <v>0.73545943398099989</v>
      </c>
      <c r="F14" s="115">
        <v>0.55012899585999997</v>
      </c>
      <c r="G14" s="115">
        <v>0.55012899585999997</v>
      </c>
      <c r="H14" s="116">
        <v>0.46800000000000003</v>
      </c>
      <c r="I14" s="116">
        <v>0.46800000000000003</v>
      </c>
      <c r="J14" s="116">
        <v>0.46800000000000003</v>
      </c>
      <c r="K14" s="116">
        <v>0.46800000000000003</v>
      </c>
      <c r="L14" s="116">
        <v>0.441</v>
      </c>
      <c r="M14" s="116">
        <v>0.441</v>
      </c>
      <c r="N14" s="116">
        <v>0.441</v>
      </c>
      <c r="O14" s="116">
        <v>0.441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0.33265040778094118</v>
      </c>
      <c r="D15" s="112">
        <f t="shared" si="0"/>
        <v>0.32993960489425422</v>
      </c>
      <c r="E15" s="112">
        <f t="shared" si="0"/>
        <v>0.32993960489425422</v>
      </c>
      <c r="F15" s="112">
        <f t="shared" si="0"/>
        <v>0.2467972197357256</v>
      </c>
      <c r="G15" s="112">
        <f t="shared" si="0"/>
        <v>0.2467972197357256</v>
      </c>
      <c r="H15" s="112">
        <f t="shared" si="0"/>
        <v>0.20995275600000002</v>
      </c>
      <c r="I15" s="112">
        <f t="shared" si="0"/>
        <v>0.20995275600000002</v>
      </c>
      <c r="J15" s="112">
        <f t="shared" si="0"/>
        <v>0.20995275600000002</v>
      </c>
      <c r="K15" s="112">
        <f t="shared" si="0"/>
        <v>0.20995275600000002</v>
      </c>
      <c r="L15" s="112">
        <f t="shared" si="0"/>
        <v>0.19784009699999999</v>
      </c>
      <c r="M15" s="112">
        <f t="shared" si="0"/>
        <v>0.19784009699999999</v>
      </c>
      <c r="N15" s="112">
        <f t="shared" si="0"/>
        <v>0.19784009699999999</v>
      </c>
      <c r="O15" s="112">
        <f t="shared" si="0"/>
        <v>0.19784009699999999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0.15265189111232799</v>
      </c>
      <c r="D2" s="113">
        <v>8.8158799999999996E-2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0.225152358412743</v>
      </c>
      <c r="D3" s="113">
        <v>0.15170249999999999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0.55613708496093794</v>
      </c>
      <c r="D4" s="113">
        <v>0.67177730000000002</v>
      </c>
      <c r="E4" s="113">
        <v>0.80430030822753906</v>
      </c>
      <c r="F4" s="113">
        <v>0.43169340491294911</v>
      </c>
      <c r="G4" s="113">
        <v>0</v>
      </c>
    </row>
    <row r="5" spans="1:7" x14ac:dyDescent="0.25">
      <c r="B5" s="82" t="s">
        <v>122</v>
      </c>
      <c r="C5" s="112">
        <v>6.60586878657341E-2</v>
      </c>
      <c r="D5" s="112">
        <v>8.8361479341983795E-2</v>
      </c>
      <c r="E5" s="112">
        <f>1-SUM(E2:E4)</f>
        <v>0.19569969177246094</v>
      </c>
      <c r="F5" s="112">
        <f>1-SUM(F2:F4)</f>
        <v>0.56830659508705095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2022-03-01T00:15:48Z</dcterms:modified>
</cp:coreProperties>
</file>