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452F3FB9-00D2-45A4-9D7C-B1808B549314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2" i="2"/>
  <c r="A31" i="2"/>
  <c r="A27" i="2"/>
  <c r="A24" i="2"/>
  <c r="A23" i="2"/>
  <c r="A19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40" i="2" s="1"/>
  <c r="C33" i="1"/>
  <c r="C20" i="1"/>
  <c r="A17" i="2" l="1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28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<sst xmlns="http://schemas.openxmlformats.org/spreadsheetml/2006/main" count="2092" uniqueCount="337">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</sst>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321513.880859375</v>
      </c>
    </row>
    <row r="8" spans="1:3" ht="15" customHeight="1" x14ac:dyDescent="0.25">
      <c r="B8" s="59" t="s">
        <v>8</v>
      </c>
      <c r="C8" s="27">
        <v>1.2999999999999999E-2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0.89062347412109399</v>
      </c>
    </row>
    <row r="11" spans="1:3" ht="15" customHeight="1" x14ac:dyDescent="0.25">
      <c r="B11" s="59" t="s">
        <v>11</v>
      </c>
      <c r="C11" s="27">
        <v>0.62</v>
      </c>
    </row>
    <row r="12" spans="1:3" ht="15" customHeight="1" x14ac:dyDescent="0.25">
      <c r="B12" s="59" t="s">
        <v>12</v>
      </c>
      <c r="C12" s="27">
        <v>0.72</v>
      </c>
    </row>
    <row r="13" spans="1:3" ht="15" customHeight="1" x14ac:dyDescent="0.25">
      <c r="B13" s="59" t="s">
        <v>13</v>
      </c>
      <c r="C13" s="27">
        <v>0.249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0.12920000000000001</v>
      </c>
    </row>
    <row r="24" spans="1:3" ht="15" customHeight="1" x14ac:dyDescent="0.25">
      <c r="B24" s="6" t="s">
        <v>22</v>
      </c>
      <c r="C24" s="28">
        <v>0.48199999999999998</v>
      </c>
    </row>
    <row r="25" spans="1:3" ht="15" customHeight="1" x14ac:dyDescent="0.25">
      <c r="B25" s="6" t="s">
        <v>23</v>
      </c>
      <c r="C25" s="28">
        <v>0.36709999999999998</v>
      </c>
    </row>
    <row r="26" spans="1:3" ht="15" customHeight="1" x14ac:dyDescent="0.25">
      <c r="B26" s="6" t="s">
        <v>24</v>
      </c>
      <c r="C26" s="28">
        <v>2.1700000000000001E-2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3.3282969003637</v>
      </c>
    </row>
    <row r="38" spans="1:5" ht="15" customHeight="1" x14ac:dyDescent="0.25">
      <c r="B38" s="55" t="s">
        <v>34</v>
      </c>
      <c r="C38" s="84">
        <v>5.6288043386920901</v>
      </c>
      <c r="D38" s="91"/>
      <c r="E38" s="92"/>
    </row>
    <row r="39" spans="1:5" ht="15" customHeight="1" x14ac:dyDescent="0.25">
      <c r="B39" s="55" t="s">
        <v>35</v>
      </c>
      <c r="C39" s="84">
        <v>6.7317453641927703</v>
      </c>
      <c r="D39" s="91"/>
      <c r="E39" s="91"/>
    </row>
    <row r="40" spans="1:5" ht="15" customHeight="1" x14ac:dyDescent="0.25">
      <c r="B40" s="55" t="s">
        <v>36</v>
      </c>
      <c r="C40" s="84">
        <v>0.1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5.019907774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2.11395375E-2</v>
      </c>
      <c r="D45" s="91"/>
    </row>
    <row r="46" spans="1:5" ht="15.75" customHeight="1" x14ac:dyDescent="0.25">
      <c r="B46" s="55" t="s">
        <v>41</v>
      </c>
      <c r="C46" s="28">
        <v>7.4799499999999991E-2</v>
      </c>
      <c r="D46" s="91"/>
    </row>
    <row r="47" spans="1:5" ht="15.75" customHeight="1" x14ac:dyDescent="0.25">
      <c r="B47" s="55" t="s">
        <v>42</v>
      </c>
      <c r="C47" s="28">
        <v>0.13228186250000001</v>
      </c>
      <c r="D47" s="91"/>
      <c r="E47" s="92"/>
    </row>
    <row r="48" spans="1:5" ht="15" customHeight="1" x14ac:dyDescent="0.25">
      <c r="B48" s="55" t="s">
        <v>43</v>
      </c>
      <c r="C48" s="29">
        <v>0.77177909999999994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0.63615299999999997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9.5600833999999899E-2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</v>
      </c>
      <c r="C2" s="82">
        <v>0.95</v>
      </c>
      <c r="D2" s="83">
        <v>79.237944195058446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40.355493895445491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746.9025246802014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7.6012727459732039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13.487793339241399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13.487793339241399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13.487793339241399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13.487793339241399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13.487793339241399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13.487793339241399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1.1945591391367461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17.118703595251191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17.118703595251191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0.92700000000000005</v>
      </c>
      <c r="C21" s="82">
        <v>0.95</v>
      </c>
      <c r="D21" s="83">
        <v>80.311935815133822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23.524997843753901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4.5765963468796116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0.69369273269999998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19.061801059277851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162.0533213325655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1.508389493917569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2.613816007068833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3.6602630150362971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0.86003698112403693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0.18201947558038559</v>
      </c>
      <c r="C3" s="103">
        <f>frac_mam_1_5months * 2.6</f>
        <v>0.18201947558038559</v>
      </c>
      <c r="D3" s="103">
        <f>frac_mam_6_11months * 2.6</f>
        <v>0.10527129588199952</v>
      </c>
      <c r="E3" s="103">
        <f>frac_mam_12_23months * 2.6</f>
        <v>5.6188773086799863E-2</v>
      </c>
      <c r="F3" s="103">
        <f>frac_mam_24_59months * 2.6</f>
        <v>4.7173474617443208E-2</v>
      </c>
    </row>
    <row r="4" spans="1:6" ht="15.75" customHeight="1" x14ac:dyDescent="0.25">
      <c r="A4" s="67" t="s">
        <v>204</v>
      </c>
      <c r="B4" s="103">
        <f>frac_sam_1month * 2.6</f>
        <v>0.11838290131538888</v>
      </c>
      <c r="C4" s="103">
        <f>frac_sam_1_5months * 2.6</f>
        <v>0.11838290131538888</v>
      </c>
      <c r="D4" s="103">
        <f>frac_sam_6_11months * 2.6</f>
        <v>5.3628706098394707E-2</v>
      </c>
      <c r="E4" s="103">
        <f>frac_sam_12_23months * 2.6</f>
        <v>3.5214787126157339E-2</v>
      </c>
      <c r="F4" s="103">
        <f>frac_sam_24_59months * 2.6</f>
        <v>3.1943934111073664E-2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1.2999999999999999E-2</v>
      </c>
      <c r="E2" s="37">
        <f>food_insecure</f>
        <v>1.2999999999999999E-2</v>
      </c>
      <c r="F2" s="37">
        <f>food_insecure</f>
        <v>1.2999999999999999E-2</v>
      </c>
      <c r="G2" s="37">
        <f>food_insecure</f>
        <v>1.2999999999999999E-2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1.2999999999999999E-2</v>
      </c>
      <c r="F5" s="37">
        <f>food_insecure</f>
        <v>1.2999999999999999E-2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1.2999999999999999E-2</v>
      </c>
      <c r="F8" s="37">
        <f>food_insecure</f>
        <v>1.2999999999999999E-2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1.2999999999999999E-2</v>
      </c>
      <c r="F9" s="37">
        <f>food_insecure</f>
        <v>1.2999999999999999E-2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0.72</v>
      </c>
      <c r="E10" s="37">
        <f>IF(ISBLANK(comm_deliv), frac_children_health_facility,1)</f>
        <v>0.72</v>
      </c>
      <c r="F10" s="37">
        <f>IF(ISBLANK(comm_deliv), frac_children_health_facility,1)</f>
        <v>0.72</v>
      </c>
      <c r="G10" s="37">
        <f>IF(ISBLANK(comm_deliv), frac_children_health_facility,1)</f>
        <v>0.72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1.2999999999999999E-2</v>
      </c>
      <c r="I15" s="37">
        <f>food_insecure</f>
        <v>1.2999999999999999E-2</v>
      </c>
      <c r="J15" s="37">
        <f>food_insecure</f>
        <v>1.2999999999999999E-2</v>
      </c>
      <c r="K15" s="37">
        <f>food_insecure</f>
        <v>1.2999999999999999E-2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0.62</v>
      </c>
      <c r="I18" s="37">
        <f>frac_PW_health_facility</f>
        <v>0.62</v>
      </c>
      <c r="J18" s="37">
        <f>frac_PW_health_facility</f>
        <v>0.62</v>
      </c>
      <c r="K18" s="37">
        <f>frac_PW_health_facility</f>
        <v>0.62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0.249</v>
      </c>
      <c r="M24" s="37">
        <f>famplan_unmet_need</f>
        <v>0.249</v>
      </c>
      <c r="N24" s="37">
        <f>famplan_unmet_need</f>
        <v>0.249</v>
      </c>
      <c r="O24" s="37">
        <f>famplan_unmet_need</f>
        <v>0.249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5.3893095596313362E-2</v>
      </c>
      <c r="M25" s="37">
        <f>(1-food_insecure)*(0.49)+food_insecure*(0.7)</f>
        <v>0.49273</v>
      </c>
      <c r="N25" s="37">
        <f>(1-food_insecure)*(0.49)+food_insecure*(0.7)</f>
        <v>0.49273</v>
      </c>
      <c r="O25" s="37">
        <f>(1-food_insecure)*(0.49)+food_insecure*(0.7)</f>
        <v>0.49273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2.3097040969848579E-2</v>
      </c>
      <c r="M26" s="37">
        <f>(1-food_insecure)*(0.21)+food_insecure*(0.3)</f>
        <v>0.21116999999999997</v>
      </c>
      <c r="N26" s="37">
        <f>(1-food_insecure)*(0.21)+food_insecure*(0.3)</f>
        <v>0.21116999999999997</v>
      </c>
      <c r="O26" s="37">
        <f>(1-food_insecure)*(0.21)+food_insecure*(0.3)</f>
        <v>0.21116999999999997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3.2386389312744068E-2</v>
      </c>
      <c r="M27" s="37">
        <f>(1-food_insecure)*(0.3)</f>
        <v>0.29609999999999997</v>
      </c>
      <c r="N27" s="37">
        <f>(1-food_insecure)*(0.3)</f>
        <v>0.29609999999999997</v>
      </c>
      <c r="O27" s="37">
        <f>(1-food_insecure)*(0.3)</f>
        <v>0.29609999999999997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0.89062347412109399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62199.62</v>
      </c>
      <c r="C2" s="93">
        <v>154000</v>
      </c>
      <c r="D2" s="93">
        <v>317000</v>
      </c>
      <c r="E2" s="93">
        <v>452000</v>
      </c>
      <c r="F2" s="93">
        <v>510000</v>
      </c>
      <c r="G2" s="94">
        <f t="shared" ref="G2:G11" si="0">C2+D2+E2+F2</f>
        <v>1433000</v>
      </c>
      <c r="H2" s="94">
        <f t="shared" ref="H2:H11" si="1">(B2 + stillbirth*B2/(1000-stillbirth))/(1-abortion)</f>
        <v>71037.990524519744</v>
      </c>
      <c r="I2" s="94">
        <f t="shared" ref="I2:I11" si="2">G2-H2</f>
        <v>1361962.0094754803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61197.364999999998</v>
      </c>
      <c r="C3" s="93">
        <v>159000</v>
      </c>
      <c r="D3" s="93">
        <v>305000</v>
      </c>
      <c r="E3" s="93">
        <v>445000</v>
      </c>
      <c r="F3" s="93">
        <v>503000</v>
      </c>
      <c r="G3" s="94">
        <f t="shared" si="0"/>
        <v>1412000</v>
      </c>
      <c r="H3" s="94">
        <f t="shared" si="1"/>
        <v>69893.318238850581</v>
      </c>
      <c r="I3" s="94">
        <f t="shared" si="2"/>
        <v>1342106.6817611493</v>
      </c>
    </row>
    <row r="4" spans="1:9" ht="15.75" customHeight="1" x14ac:dyDescent="0.25">
      <c r="A4" s="59">
        <f t="shared" si="3"/>
        <v>2023</v>
      </c>
      <c r="B4" s="32">
        <v>60203.25</v>
      </c>
      <c r="C4" s="93">
        <v>163000</v>
      </c>
      <c r="D4" s="93">
        <v>296000</v>
      </c>
      <c r="E4" s="93">
        <v>437000</v>
      </c>
      <c r="F4" s="93">
        <v>495000</v>
      </c>
      <c r="G4" s="94">
        <f t="shared" si="0"/>
        <v>1391000</v>
      </c>
      <c r="H4" s="94">
        <f t="shared" si="1"/>
        <v>68757.942621599504</v>
      </c>
      <c r="I4" s="94">
        <f t="shared" si="2"/>
        <v>1322242.0573784006</v>
      </c>
    </row>
    <row r="5" spans="1:9" ht="15.75" customHeight="1" x14ac:dyDescent="0.25">
      <c r="A5" s="59">
        <f t="shared" si="3"/>
        <v>2024</v>
      </c>
      <c r="B5" s="32">
        <v>59208.430000000008</v>
      </c>
      <c r="C5" s="93">
        <v>167000</v>
      </c>
      <c r="D5" s="93">
        <v>289000</v>
      </c>
      <c r="E5" s="93">
        <v>427000</v>
      </c>
      <c r="F5" s="93">
        <v>485000</v>
      </c>
      <c r="G5" s="94">
        <f t="shared" si="0"/>
        <v>1368000</v>
      </c>
      <c r="H5" s="94">
        <f t="shared" si="1"/>
        <v>67621.761826064059</v>
      </c>
      <c r="I5" s="94">
        <f t="shared" si="2"/>
        <v>1300378.238173936</v>
      </c>
    </row>
    <row r="6" spans="1:9" ht="15.75" customHeight="1" x14ac:dyDescent="0.25">
      <c r="A6" s="59">
        <f t="shared" si="3"/>
        <v>2025</v>
      </c>
      <c r="B6" s="32">
        <v>58213.127000000008</v>
      </c>
      <c r="C6" s="93">
        <v>168000</v>
      </c>
      <c r="D6" s="93">
        <v>286000</v>
      </c>
      <c r="E6" s="93">
        <v>413000</v>
      </c>
      <c r="F6" s="93">
        <v>478000</v>
      </c>
      <c r="G6" s="94">
        <f t="shared" si="0"/>
        <v>1345000</v>
      </c>
      <c r="H6" s="94">
        <f t="shared" si="1"/>
        <v>66485.029397746548</v>
      </c>
      <c r="I6" s="94">
        <f t="shared" si="2"/>
        <v>1278514.9706022535</v>
      </c>
    </row>
    <row r="7" spans="1:9" ht="15.75" customHeight="1" x14ac:dyDescent="0.25">
      <c r="A7" s="59">
        <f t="shared" si="3"/>
        <v>2026</v>
      </c>
      <c r="B7" s="32">
        <v>57255.721199999993</v>
      </c>
      <c r="C7" s="93">
        <v>168000</v>
      </c>
      <c r="D7" s="93">
        <v>287000</v>
      </c>
      <c r="E7" s="93">
        <v>396000</v>
      </c>
      <c r="F7" s="93">
        <v>471000</v>
      </c>
      <c r="G7" s="94">
        <f t="shared" si="0"/>
        <v>1322000</v>
      </c>
      <c r="H7" s="94">
        <f t="shared" si="1"/>
        <v>65391.579242447842</v>
      </c>
      <c r="I7" s="94">
        <f t="shared" si="2"/>
        <v>1256608.4207575521</v>
      </c>
    </row>
    <row r="8" spans="1:9" ht="15.75" customHeight="1" x14ac:dyDescent="0.25">
      <c r="A8" s="59">
        <f t="shared" si="3"/>
        <v>2027</v>
      </c>
      <c r="B8" s="32">
        <v>56297.59199999999</v>
      </c>
      <c r="C8" s="93">
        <v>166000</v>
      </c>
      <c r="D8" s="93">
        <v>291000</v>
      </c>
      <c r="E8" s="93">
        <v>377000</v>
      </c>
      <c r="F8" s="93">
        <v>464000</v>
      </c>
      <c r="G8" s="94">
        <f t="shared" si="0"/>
        <v>1298000</v>
      </c>
      <c r="H8" s="94">
        <f t="shared" si="1"/>
        <v>64297.302894282599</v>
      </c>
      <c r="I8" s="94">
        <f t="shared" si="2"/>
        <v>1233702.6971057174</v>
      </c>
    </row>
    <row r="9" spans="1:9" ht="15.75" customHeight="1" x14ac:dyDescent="0.25">
      <c r="A9" s="59">
        <f t="shared" si="3"/>
        <v>2028</v>
      </c>
      <c r="B9" s="32">
        <v>55338.943999999989</v>
      </c>
      <c r="C9" s="93">
        <v>163000</v>
      </c>
      <c r="D9" s="93">
        <v>296000</v>
      </c>
      <c r="E9" s="93">
        <v>356000</v>
      </c>
      <c r="F9" s="93">
        <v>459000</v>
      </c>
      <c r="G9" s="94">
        <f t="shared" si="0"/>
        <v>1274000</v>
      </c>
      <c r="H9" s="94">
        <f t="shared" si="1"/>
        <v>63202.434026267802</v>
      </c>
      <c r="I9" s="94">
        <f t="shared" si="2"/>
        <v>1210797.5659737322</v>
      </c>
    </row>
    <row r="10" spans="1:9" ht="15.75" customHeight="1" x14ac:dyDescent="0.25">
      <c r="A10" s="59">
        <f t="shared" si="3"/>
        <v>2029</v>
      </c>
      <c r="B10" s="32">
        <v>54371.483599999978</v>
      </c>
      <c r="C10" s="93">
        <v>160000</v>
      </c>
      <c r="D10" s="93">
        <v>301000</v>
      </c>
      <c r="E10" s="93">
        <v>336000</v>
      </c>
      <c r="F10" s="93">
        <v>452000</v>
      </c>
      <c r="G10" s="94">
        <f t="shared" si="0"/>
        <v>1249000</v>
      </c>
      <c r="H10" s="94">
        <f t="shared" si="1"/>
        <v>62097.500543908129</v>
      </c>
      <c r="I10" s="94">
        <f t="shared" si="2"/>
        <v>1186902.4994560918</v>
      </c>
    </row>
    <row r="11" spans="1:9" ht="15.75" customHeight="1" x14ac:dyDescent="0.25">
      <c r="A11" s="59">
        <f t="shared" si="3"/>
        <v>2030</v>
      </c>
      <c r="B11" s="32">
        <v>53412.480000000003</v>
      </c>
      <c r="C11" s="93">
        <v>158000</v>
      </c>
      <c r="D11" s="93">
        <v>306000</v>
      </c>
      <c r="E11" s="93">
        <v>318000</v>
      </c>
      <c r="F11" s="93">
        <v>445000</v>
      </c>
      <c r="G11" s="94">
        <f t="shared" si="0"/>
        <v>1227000</v>
      </c>
      <c r="H11" s="94">
        <f t="shared" si="1"/>
        <v>61002.225546250935</v>
      </c>
      <c r="I11" s="94">
        <f t="shared" si="2"/>
        <v>1165997.7744537489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4.101989841625385E-2</v>
      </c>
    </row>
    <row r="5" spans="1:8" ht="15.75" customHeight="1" x14ac:dyDescent="0.25">
      <c r="B5" s="9" t="s">
        <v>70</v>
      </c>
      <c r="C5" s="33">
        <v>4.9011360386971133E-2</v>
      </c>
    </row>
    <row r="6" spans="1:8" ht="15.75" customHeight="1" x14ac:dyDescent="0.25">
      <c r="B6" s="9" t="s">
        <v>71</v>
      </c>
      <c r="C6" s="33">
        <v>0.1588085734966799</v>
      </c>
    </row>
    <row r="7" spans="1:8" ht="15.75" customHeight="1" x14ac:dyDescent="0.25">
      <c r="B7" s="9" t="s">
        <v>72</v>
      </c>
      <c r="C7" s="33">
        <v>0.46659760697486791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0.2429543801360107</v>
      </c>
    </row>
    <row r="10" spans="1:8" ht="15.75" customHeight="1" x14ac:dyDescent="0.25">
      <c r="B10" s="9" t="s">
        <v>75</v>
      </c>
      <c r="C10" s="33">
        <v>4.1608180589216497E-2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3.5282421560556408E-2</v>
      </c>
      <c r="D14" s="33">
        <v>3.5282421560556408E-2</v>
      </c>
      <c r="E14" s="33">
        <v>3.5282421560556408E-2</v>
      </c>
      <c r="F14" s="33">
        <v>3.5282421560556408E-2</v>
      </c>
    </row>
    <row r="15" spans="1:8" ht="15.75" customHeight="1" x14ac:dyDescent="0.25">
      <c r="B15" s="9" t="s">
        <v>82</v>
      </c>
      <c r="C15" s="33">
        <v>0.23200998085446661</v>
      </c>
      <c r="D15" s="33">
        <v>0.23200998085446661</v>
      </c>
      <c r="E15" s="33">
        <v>0.23200998085446661</v>
      </c>
      <c r="F15" s="33">
        <v>0.23200998085446661</v>
      </c>
    </row>
    <row r="16" spans="1:8" ht="15.75" customHeight="1" x14ac:dyDescent="0.25">
      <c r="B16" s="9" t="s">
        <v>83</v>
      </c>
      <c r="C16" s="33">
        <v>2.5288392168542801E-2</v>
      </c>
      <c r="D16" s="33">
        <v>2.5288392168542801E-2</v>
      </c>
      <c r="E16" s="33">
        <v>2.5288392168542801E-2</v>
      </c>
      <c r="F16" s="33">
        <v>2.5288392168542801E-2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4.3629165836990688E-3</v>
      </c>
      <c r="D20" s="33">
        <v>4.3629165836990688E-3</v>
      </c>
      <c r="E20" s="33">
        <v>4.3629165836990688E-3</v>
      </c>
      <c r="F20" s="33">
        <v>4.3629165836990688E-3</v>
      </c>
    </row>
    <row r="21" spans="1:8" ht="15.75" customHeight="1" x14ac:dyDescent="0.25">
      <c r="B21" s="9" t="s">
        <v>88</v>
      </c>
      <c r="C21" s="33">
        <v>0.1123279736464316</v>
      </c>
      <c r="D21" s="33">
        <v>0.1123279736464316</v>
      </c>
      <c r="E21" s="33">
        <v>0.1123279736464316</v>
      </c>
      <c r="F21" s="33">
        <v>0.1123279736464316</v>
      </c>
    </row>
    <row r="22" spans="1:8" ht="15.75" customHeight="1" x14ac:dyDescent="0.25">
      <c r="B22" s="9" t="s">
        <v>89</v>
      </c>
      <c r="C22" s="33">
        <v>0.59072831518630353</v>
      </c>
      <c r="D22" s="33">
        <v>0.59072831518630353</v>
      </c>
      <c r="E22" s="33">
        <v>0.59072831518630353</v>
      </c>
      <c r="F22" s="33">
        <v>0.59072831518630353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7.0890322000000006E-2</v>
      </c>
    </row>
    <row r="27" spans="1:8" ht="15.75" customHeight="1" x14ac:dyDescent="0.25">
      <c r="B27" s="9" t="s">
        <v>92</v>
      </c>
      <c r="C27" s="33">
        <v>6.3794211000000003E-2</v>
      </c>
    </row>
    <row r="28" spans="1:8" ht="15.75" customHeight="1" x14ac:dyDescent="0.25">
      <c r="B28" s="9" t="s">
        <v>93</v>
      </c>
      <c r="C28" s="33">
        <v>0.20576266900000001</v>
      </c>
    </row>
    <row r="29" spans="1:8" ht="15.75" customHeight="1" x14ac:dyDescent="0.25">
      <c r="B29" s="9" t="s">
        <v>94</v>
      </c>
      <c r="C29" s="33">
        <v>0.158973905</v>
      </c>
    </row>
    <row r="30" spans="1:8" ht="15.75" customHeight="1" x14ac:dyDescent="0.25">
      <c r="B30" s="9" t="s">
        <v>95</v>
      </c>
      <c r="C30" s="33">
        <v>0.14980645400000001</v>
      </c>
    </row>
    <row r="31" spans="1:8" ht="15.75" customHeight="1" x14ac:dyDescent="0.25">
      <c r="B31" s="9" t="s">
        <v>96</v>
      </c>
      <c r="C31" s="33">
        <v>5.9616164999999999E-2</v>
      </c>
    </row>
    <row r="32" spans="1:8" ht="15.75" customHeight="1" x14ac:dyDescent="0.25">
      <c r="B32" s="9" t="s">
        <v>97</v>
      </c>
      <c r="C32" s="33">
        <v>9.6391635000000003E-2</v>
      </c>
    </row>
    <row r="33" spans="2:3" ht="15.75" customHeight="1" x14ac:dyDescent="0.25">
      <c r="B33" s="9" t="s">
        <v>98</v>
      </c>
      <c r="C33" s="33">
        <v>0.10287004700000001</v>
      </c>
    </row>
    <row r="34" spans="2:3" ht="15.75" customHeight="1" x14ac:dyDescent="0.25">
      <c r="B34" s="9" t="s">
        <v>99</v>
      </c>
      <c r="C34" s="33">
        <v>9.1894592999999997E-2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6.8506343215358007E-2</v>
      </c>
      <c r="D4" s="96">
        <v>6.8506343215358007E-2</v>
      </c>
      <c r="E4" s="96">
        <v>6.0878984057916898E-2</v>
      </c>
      <c r="F4" s="96">
        <v>9.30039194557684E-2</v>
      </c>
      <c r="G4" s="96">
        <v>9.5245285743845595E-2</v>
      </c>
    </row>
    <row r="5" spans="1:15" ht="15.75" customHeight="1" x14ac:dyDescent="0.25">
      <c r="B5" s="59" t="s">
        <v>105</v>
      </c>
      <c r="C5" s="96">
        <v>4.4039394498032201E-2</v>
      </c>
      <c r="D5" s="96">
        <v>4.3941744978209497E-2</v>
      </c>
      <c r="E5" s="96">
        <v>5.2605249937791497E-2</v>
      </c>
      <c r="F5" s="96">
        <v>6.5089168596794797E-2</v>
      </c>
      <c r="G5" s="96">
        <v>5.3961321358864688E-2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7.0007490607840603E-2</v>
      </c>
      <c r="D10" s="96">
        <v>7.0007490607840603E-2</v>
      </c>
      <c r="E10" s="96">
        <v>4.0488959954615197E-2</v>
      </c>
      <c r="F10" s="96">
        <v>2.16110665718461E-2</v>
      </c>
      <c r="G10" s="96">
        <v>1.8143644083632001E-2</v>
      </c>
    </row>
    <row r="11" spans="1:15" ht="15.75" customHeight="1" x14ac:dyDescent="0.25">
      <c r="B11" s="59" t="s">
        <v>110</v>
      </c>
      <c r="C11" s="96">
        <v>4.5531885121303413E-2</v>
      </c>
      <c r="D11" s="96">
        <v>4.5531885121303413E-2</v>
      </c>
      <c r="E11" s="96">
        <v>2.0626425422459502E-2</v>
      </c>
      <c r="F11" s="96">
        <v>1.35441488946759E-2</v>
      </c>
      <c r="G11" s="96">
        <v>1.22861285042591E-2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0.36588747924999998</v>
      </c>
      <c r="D14" s="98">
        <v>0.367404292656</v>
      </c>
      <c r="E14" s="98">
        <v>0.367404292656</v>
      </c>
      <c r="F14" s="98">
        <v>0.16958749963200001</v>
      </c>
      <c r="G14" s="98">
        <v>0.16958749963200001</v>
      </c>
      <c r="H14" s="99">
        <v>0.28000000000000003</v>
      </c>
      <c r="I14" s="99">
        <v>0.28000000000000003</v>
      </c>
      <c r="J14" s="99">
        <v>0.28000000000000003</v>
      </c>
      <c r="K14" s="99">
        <v>0.28000000000000003</v>
      </c>
      <c r="L14" s="99">
        <v>0.26400000000000001</v>
      </c>
      <c r="M14" s="99">
        <v>0.26400000000000001</v>
      </c>
      <c r="N14" s="99">
        <v>0.26400000000000001</v>
      </c>
      <c r="O14" s="99">
        <v>0.26400000000000001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0.23276041758732521</v>
      </c>
      <c r="D15" s="95">
        <f t="shared" si="0"/>
        <v>0.23372534298599235</v>
      </c>
      <c r="E15" s="95">
        <f t="shared" si="0"/>
        <v>0.23372534298599235</v>
      </c>
      <c r="F15" s="95">
        <f t="shared" si="0"/>
        <v>0.1078835966533957</v>
      </c>
      <c r="G15" s="95">
        <f t="shared" si="0"/>
        <v>0.1078835966533957</v>
      </c>
      <c r="H15" s="95">
        <f t="shared" si="0"/>
        <v>0.17812284</v>
      </c>
      <c r="I15" s="95">
        <f t="shared" si="0"/>
        <v>0.17812284</v>
      </c>
      <c r="J15" s="95">
        <f t="shared" si="0"/>
        <v>0.17812284</v>
      </c>
      <c r="K15" s="95">
        <f t="shared" si="0"/>
        <v>0.17812284</v>
      </c>
      <c r="L15" s="95">
        <f t="shared" si="0"/>
        <v>0.167944392</v>
      </c>
      <c r="M15" s="95">
        <f t="shared" si="0"/>
        <v>0.167944392</v>
      </c>
      <c r="N15" s="95">
        <f t="shared" si="0"/>
        <v>0.167944392</v>
      </c>
      <c r="O15" s="95">
        <f t="shared" si="0"/>
        <v>0.167944392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0.43501501852123098</v>
      </c>
      <c r="D2" s="96">
        <v>0.23498266272916701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0.2763713716074</v>
      </c>
      <c r="D3" s="96">
        <v>0.288356971458333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0.208402150173296</v>
      </c>
      <c r="D4" s="96">
        <v>0.32155992791666699</v>
      </c>
      <c r="E4" s="96">
        <v>0.67901725684710901</v>
      </c>
      <c r="F4" s="96">
        <v>0.33638759210421898</v>
      </c>
      <c r="G4" s="96">
        <v>0</v>
      </c>
    </row>
    <row r="5" spans="1:7" x14ac:dyDescent="0.25">
      <c r="B5" s="67" t="s">
        <v>122</v>
      </c>
      <c r="C5" s="95">
        <v>8.0211459698073112E-2</v>
      </c>
      <c r="D5" s="95">
        <v>0.155100437895833</v>
      </c>
      <c r="E5" s="95">
        <v>0.32098274315289099</v>
      </c>
      <c r="F5" s="95">
        <v>0.66361240789578091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2022-02-22T00:08:13Z</dcterms:modified>
</cp:coreProperties>
</file>