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B2502FF4-2C0D-4AD2-A361-54995B424C82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2" i="2" s="1"/>
  <c r="C33" i="1"/>
  <c r="C20" i="1"/>
  <c r="A20" i="2" l="1"/>
  <c r="A3" i="2"/>
  <c r="A17" i="2"/>
  <c r="A25" i="2"/>
  <c r="A33" i="2"/>
  <c r="A12" i="2"/>
  <c r="A16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36" i="2"/>
  <c r="A13" i="2"/>
  <c r="A21" i="2"/>
  <c r="A29" i="2"/>
  <c r="A37" i="2"/>
  <c r="A28" i="2"/>
  <c r="D58" i="20"/>
  <c r="A14" i="2"/>
  <c r="A22" i="2"/>
  <c r="A30" i="2"/>
  <c r="A38" i="2"/>
  <c r="A40" i="2"/>
  <c r="A15" i="2"/>
  <c r="A23" i="2"/>
  <c r="A31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<sst xmlns="http://schemas.openxmlformats.org/spreadsheetml/2006/main" count="2092" uniqueCount="337">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</sst>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1200996.0625</v>
      </c>
    </row>
    <row r="8" spans="1:3" ht="15" customHeight="1" x14ac:dyDescent="0.25">
      <c r="B8" s="59" t="s">
        <v>8</v>
      </c>
      <c r="C8" s="27">
        <v>4.4999999999999998E-2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0.77735023498535194</v>
      </c>
    </row>
    <row r="11" spans="1:3" ht="15" customHeight="1" x14ac:dyDescent="0.25">
      <c r="B11" s="59" t="s">
        <v>11</v>
      </c>
      <c r="C11" s="27">
        <v>0.85599999999999998</v>
      </c>
    </row>
    <row r="12" spans="1:3" ht="15" customHeight="1" x14ac:dyDescent="0.25">
      <c r="B12" s="59" t="s">
        <v>12</v>
      </c>
      <c r="C12" s="27">
        <v>0.61599999999999999</v>
      </c>
    </row>
    <row r="13" spans="1:3" ht="15" customHeight="1" x14ac:dyDescent="0.25">
      <c r="B13" s="59" t="s">
        <v>13</v>
      </c>
      <c r="C13" s="27">
        <v>0.57200000000000006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0.12039999999999999</v>
      </c>
    </row>
    <row r="24" spans="1:3" ht="15" customHeight="1" x14ac:dyDescent="0.25">
      <c r="B24" s="6" t="s">
        <v>22</v>
      </c>
      <c r="C24" s="28">
        <v>0.49090000000000011</v>
      </c>
    </row>
    <row r="25" spans="1:3" ht="15" customHeight="1" x14ac:dyDescent="0.25">
      <c r="B25" s="6" t="s">
        <v>23</v>
      </c>
      <c r="C25" s="28">
        <v>0.31830000000000003</v>
      </c>
    </row>
    <row r="26" spans="1:3" ht="15" customHeight="1" x14ac:dyDescent="0.25">
      <c r="B26" s="6" t="s">
        <v>24</v>
      </c>
      <c r="C26" s="28">
        <v>7.0400000000000004E-2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0.27832797101669998</v>
      </c>
    </row>
    <row r="30" spans="1:3" ht="14.25" customHeight="1" x14ac:dyDescent="0.25">
      <c r="B30" s="11" t="s">
        <v>27</v>
      </c>
      <c r="C30" s="90">
        <v>5.5017555043301102E-2</v>
      </c>
    </row>
    <row r="31" spans="1:3" ht="14.25" customHeight="1" x14ac:dyDescent="0.25">
      <c r="B31" s="11" t="s">
        <v>28</v>
      </c>
      <c r="C31" s="90">
        <v>0.10773234570646401</v>
      </c>
    </row>
    <row r="32" spans="1:3" ht="14.25" customHeight="1" x14ac:dyDescent="0.25">
      <c r="B32" s="11" t="s">
        <v>29</v>
      </c>
      <c r="C32" s="90">
        <v>0.55892212823353504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14.561801065272</v>
      </c>
    </row>
    <row r="38" spans="1:5" ht="15" customHeight="1" x14ac:dyDescent="0.25">
      <c r="B38" s="55" t="s">
        <v>34</v>
      </c>
      <c r="C38" s="84">
        <v>21.194508914149001</v>
      </c>
      <c r="D38" s="91"/>
      <c r="E38" s="92"/>
    </row>
    <row r="39" spans="1:5" ht="15" customHeight="1" x14ac:dyDescent="0.25">
      <c r="B39" s="55" t="s">
        <v>35</v>
      </c>
      <c r="C39" s="84">
        <v>25.975456888337799</v>
      </c>
      <c r="D39" s="91"/>
      <c r="E39" s="91"/>
    </row>
    <row r="40" spans="1:5" ht="15" customHeight="1" x14ac:dyDescent="0.25">
      <c r="B40" s="55" t="s">
        <v>36</v>
      </c>
      <c r="C40" s="84">
        <v>1.55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8.8992050420000002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1.6941500000000002E-2</v>
      </c>
      <c r="D45" s="91"/>
    </row>
    <row r="46" spans="1:5" ht="15.75" customHeight="1" x14ac:dyDescent="0.25">
      <c r="B46" s="55" t="s">
        <v>41</v>
      </c>
      <c r="C46" s="28">
        <v>6.4338480000000003E-2</v>
      </c>
      <c r="D46" s="91"/>
    </row>
    <row r="47" spans="1:5" ht="15.75" customHeight="1" x14ac:dyDescent="0.25">
      <c r="B47" s="55" t="s">
        <v>42</v>
      </c>
      <c r="C47" s="28">
        <v>8.1226800000000002E-2</v>
      </c>
      <c r="D47" s="91"/>
      <c r="E47" s="92"/>
    </row>
    <row r="48" spans="1:5" ht="15" customHeight="1" x14ac:dyDescent="0.25">
      <c r="B48" s="55" t="s">
        <v>43</v>
      </c>
      <c r="C48" s="29">
        <v>0.83749322000000004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0.52239300000000011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7.2223348999999895E-2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0.20615328204116801</v>
      </c>
      <c r="C2" s="82">
        <v>0.95</v>
      </c>
      <c r="D2" s="83">
        <v>51.401759028170218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39.731579279716087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310.49560891409538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0.79798866021750892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12.863878723512009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12.863878723512009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12.863878723512009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12.863878723512009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12.863878723512009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12.863878723512009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0.57064452340735461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0.191266666666667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0.67377403259999991</v>
      </c>
      <c r="C18" s="82">
        <v>0.95</v>
      </c>
      <c r="D18" s="83">
        <v>7.1893102094440149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0.67377403259999991</v>
      </c>
      <c r="C19" s="82">
        <v>0.95</v>
      </c>
      <c r="D19" s="83">
        <v>7.1893102094440149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0.86794303889999991</v>
      </c>
      <c r="C21" s="82">
        <v>0.95</v>
      </c>
      <c r="D21" s="83">
        <v>9.7399777981275673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22.12118995836277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4.1866497120487418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0.64949922166395202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0.25147423148155201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18.43140089545771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2.07619977E-2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0.54</v>
      </c>
      <c r="C29" s="82">
        <v>0.95</v>
      </c>
      <c r="D29" s="83">
        <v>98.521408904830395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1.01886993046857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1.210007178251463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0.16559655964374501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0.71021897531215206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0.253828990744977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4.1448077543726143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0.60716937571324303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4.2802052799999997E-2</v>
      </c>
      <c r="C3" s="103">
        <f>frac_mam_1_5months * 2.6</f>
        <v>4.2802052799999997E-2</v>
      </c>
      <c r="D3" s="103">
        <f>frac_mam_6_11months * 2.6</f>
        <v>1.6081808860000001E-2</v>
      </c>
      <c r="E3" s="103">
        <f>frac_mam_12_23months * 2.6</f>
        <v>2.7629695600000004E-2</v>
      </c>
      <c r="F3" s="103">
        <f>frac_mam_24_59months * 2.6</f>
        <v>2.5767388400000001E-2</v>
      </c>
    </row>
    <row r="4" spans="1:6" ht="15.75" customHeight="1" x14ac:dyDescent="0.25">
      <c r="A4" s="67" t="s">
        <v>204</v>
      </c>
      <c r="B4" s="103">
        <f>frac_sam_1month * 2.6</f>
        <v>0.10617914320000001</v>
      </c>
      <c r="C4" s="103">
        <f>frac_sam_1_5months * 2.6</f>
        <v>0.10617914320000001</v>
      </c>
      <c r="D4" s="103">
        <f>frac_sam_6_11months * 2.6</f>
        <v>1.53299991E-2</v>
      </c>
      <c r="E4" s="103">
        <f>frac_sam_12_23months * 2.6</f>
        <v>1.9253093860000001E-2</v>
      </c>
      <c r="F4" s="103">
        <f>frac_sam_24_59months * 2.6</f>
        <v>1.6445859820000002E-2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4.4999999999999998E-2</v>
      </c>
      <c r="E2" s="37">
        <f>food_insecure</f>
        <v>4.4999999999999998E-2</v>
      </c>
      <c r="F2" s="37">
        <f>food_insecure</f>
        <v>4.4999999999999998E-2</v>
      </c>
      <c r="G2" s="37">
        <f>food_insecure</f>
        <v>4.4999999999999998E-2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4.4999999999999998E-2</v>
      </c>
      <c r="F5" s="37">
        <f>food_insecure</f>
        <v>4.4999999999999998E-2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4.4999999999999998E-2</v>
      </c>
      <c r="F8" s="37">
        <f>food_insecure</f>
        <v>4.4999999999999998E-2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4.4999999999999998E-2</v>
      </c>
      <c r="F9" s="37">
        <f>food_insecure</f>
        <v>4.4999999999999998E-2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0.61599999999999999</v>
      </c>
      <c r="E10" s="37">
        <f>IF(ISBLANK(comm_deliv), frac_children_health_facility,1)</f>
        <v>0.61599999999999999</v>
      </c>
      <c r="F10" s="37">
        <f>IF(ISBLANK(comm_deliv), frac_children_health_facility,1)</f>
        <v>0.61599999999999999</v>
      </c>
      <c r="G10" s="37">
        <f>IF(ISBLANK(comm_deliv), frac_children_health_facility,1)</f>
        <v>0.61599999999999999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4.4999999999999998E-2</v>
      </c>
      <c r="I15" s="37">
        <f>food_insecure</f>
        <v>4.4999999999999998E-2</v>
      </c>
      <c r="J15" s="37">
        <f>food_insecure</f>
        <v>4.4999999999999998E-2</v>
      </c>
      <c r="K15" s="37">
        <f>food_insecure</f>
        <v>4.4999999999999998E-2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0.85599999999999998</v>
      </c>
      <c r="I18" s="37">
        <f>frac_PW_health_facility</f>
        <v>0.85599999999999998</v>
      </c>
      <c r="J18" s="37">
        <f>frac_PW_health_facility</f>
        <v>0.85599999999999998</v>
      </c>
      <c r="K18" s="37">
        <f>frac_PW_health_facility</f>
        <v>0.85599999999999998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0.57200000000000006</v>
      </c>
      <c r="M24" s="37">
        <f>famplan_unmet_need</f>
        <v>0.57200000000000006</v>
      </c>
      <c r="N24" s="37">
        <f>famplan_unmet_need</f>
        <v>0.57200000000000006</v>
      </c>
      <c r="O24" s="37">
        <f>famplan_unmet_need</f>
        <v>0.57200000000000006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0.11120242513656596</v>
      </c>
      <c r="M25" s="37">
        <f>(1-food_insecure)*(0.49)+food_insecure*(0.7)</f>
        <v>0.49944999999999995</v>
      </c>
      <c r="N25" s="37">
        <f>(1-food_insecure)*(0.49)+food_insecure*(0.7)</f>
        <v>0.49944999999999995</v>
      </c>
      <c r="O25" s="37">
        <f>(1-food_insecure)*(0.49)+food_insecure*(0.7)</f>
        <v>0.49944999999999995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4.7658182201385409E-2</v>
      </c>
      <c r="M26" s="37">
        <f>(1-food_insecure)*(0.21)+food_insecure*(0.3)</f>
        <v>0.21404999999999999</v>
      </c>
      <c r="N26" s="37">
        <f>(1-food_insecure)*(0.21)+food_insecure*(0.3)</f>
        <v>0.21404999999999999</v>
      </c>
      <c r="O26" s="37">
        <f>(1-food_insecure)*(0.21)+food_insecure*(0.3)</f>
        <v>0.21404999999999999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6.378915767669667E-2</v>
      </c>
      <c r="M27" s="37">
        <f>(1-food_insecure)*(0.3)</f>
        <v>0.28649999999999998</v>
      </c>
      <c r="N27" s="37">
        <f>(1-food_insecure)*(0.3)</f>
        <v>0.28649999999999998</v>
      </c>
      <c r="O27" s="37">
        <f>(1-food_insecure)*(0.3)</f>
        <v>0.28649999999999998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0.77735023498535194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255602.0312</v>
      </c>
      <c r="C2" s="93">
        <v>552000</v>
      </c>
      <c r="D2" s="93">
        <v>1014000</v>
      </c>
      <c r="E2" s="93">
        <v>840000</v>
      </c>
      <c r="F2" s="93">
        <v>645000</v>
      </c>
      <c r="G2" s="94">
        <f t="shared" ref="G2:G11" si="0">C2+D2+E2+F2</f>
        <v>3051000</v>
      </c>
      <c r="H2" s="94">
        <f t="shared" ref="H2:H11" si="1">(B2 + stillbirth*B2/(1000-stillbirth))/(1-abortion)</f>
        <v>293064.89825656166</v>
      </c>
      <c r="I2" s="94">
        <f t="shared" ref="I2:I11" si="2">G2-H2</f>
        <v>2757935.1017434383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255744.24960000001</v>
      </c>
      <c r="C3" s="93">
        <v>553000</v>
      </c>
      <c r="D3" s="93">
        <v>1026000</v>
      </c>
      <c r="E3" s="93">
        <v>854000</v>
      </c>
      <c r="F3" s="93">
        <v>664000</v>
      </c>
      <c r="G3" s="94">
        <f t="shared" si="0"/>
        <v>3097000</v>
      </c>
      <c r="H3" s="94">
        <f t="shared" si="1"/>
        <v>293227.96120535961</v>
      </c>
      <c r="I3" s="94">
        <f t="shared" si="2"/>
        <v>2803772.0387946405</v>
      </c>
    </row>
    <row r="4" spans="1:9" ht="15.75" customHeight="1" x14ac:dyDescent="0.25">
      <c r="A4" s="59">
        <f t="shared" si="3"/>
        <v>2023</v>
      </c>
      <c r="B4" s="32">
        <v>255770.22700000001</v>
      </c>
      <c r="C4" s="93">
        <v>555000</v>
      </c>
      <c r="D4" s="93">
        <v>1037000</v>
      </c>
      <c r="E4" s="93">
        <v>868000</v>
      </c>
      <c r="F4" s="93">
        <v>683000</v>
      </c>
      <c r="G4" s="94">
        <f t="shared" si="0"/>
        <v>3143000</v>
      </c>
      <c r="H4" s="94">
        <f t="shared" si="1"/>
        <v>293257.74603943242</v>
      </c>
      <c r="I4" s="94">
        <f t="shared" si="2"/>
        <v>2849742.2539605675</v>
      </c>
    </row>
    <row r="5" spans="1:9" ht="15.75" customHeight="1" x14ac:dyDescent="0.25">
      <c r="A5" s="59">
        <f t="shared" si="3"/>
        <v>2024</v>
      </c>
      <c r="B5" s="32">
        <v>255701.7948</v>
      </c>
      <c r="C5" s="93">
        <v>556000</v>
      </c>
      <c r="D5" s="93">
        <v>1048000</v>
      </c>
      <c r="E5" s="93">
        <v>883000</v>
      </c>
      <c r="F5" s="93">
        <v>703000</v>
      </c>
      <c r="G5" s="94">
        <f t="shared" si="0"/>
        <v>3190000</v>
      </c>
      <c r="H5" s="94">
        <f t="shared" si="1"/>
        <v>293179.28392535483</v>
      </c>
      <c r="I5" s="94">
        <f t="shared" si="2"/>
        <v>2896820.7160746451</v>
      </c>
    </row>
    <row r="6" spans="1:9" ht="15.75" customHeight="1" x14ac:dyDescent="0.25">
      <c r="A6" s="59">
        <f t="shared" si="3"/>
        <v>2025</v>
      </c>
      <c r="B6" s="32">
        <v>255518.28</v>
      </c>
      <c r="C6" s="93">
        <v>557000</v>
      </c>
      <c r="D6" s="93">
        <v>1057000</v>
      </c>
      <c r="E6" s="93">
        <v>897000</v>
      </c>
      <c r="F6" s="93">
        <v>719000</v>
      </c>
      <c r="G6" s="94">
        <f t="shared" si="0"/>
        <v>3230000</v>
      </c>
      <c r="H6" s="94">
        <f t="shared" si="1"/>
        <v>292968.87187996507</v>
      </c>
      <c r="I6" s="94">
        <f t="shared" si="2"/>
        <v>2937031.1281200349</v>
      </c>
    </row>
    <row r="7" spans="1:9" ht="15.75" customHeight="1" x14ac:dyDescent="0.25">
      <c r="A7" s="59">
        <f t="shared" si="3"/>
        <v>2026</v>
      </c>
      <c r="B7" s="32">
        <v>255320.7194</v>
      </c>
      <c r="C7" s="93">
        <v>558000</v>
      </c>
      <c r="D7" s="93">
        <v>1064000</v>
      </c>
      <c r="E7" s="93">
        <v>913000</v>
      </c>
      <c r="F7" s="93">
        <v>737000</v>
      </c>
      <c r="G7" s="94">
        <f t="shared" si="0"/>
        <v>3272000</v>
      </c>
      <c r="H7" s="94">
        <f t="shared" si="1"/>
        <v>292742.35538138059</v>
      </c>
      <c r="I7" s="94">
        <f t="shared" si="2"/>
        <v>2979257.6446186192</v>
      </c>
    </row>
    <row r="8" spans="1:9" ht="15.75" customHeight="1" x14ac:dyDescent="0.25">
      <c r="A8" s="59">
        <f t="shared" si="3"/>
        <v>2027</v>
      </c>
      <c r="B8" s="32">
        <v>255032.48360000001</v>
      </c>
      <c r="C8" s="93">
        <v>558000</v>
      </c>
      <c r="D8" s="93">
        <v>1071000</v>
      </c>
      <c r="E8" s="93">
        <v>928000</v>
      </c>
      <c r="F8" s="93">
        <v>753000</v>
      </c>
      <c r="G8" s="94">
        <f t="shared" si="0"/>
        <v>3310000</v>
      </c>
      <c r="H8" s="94">
        <f t="shared" si="1"/>
        <v>292411.8736750955</v>
      </c>
      <c r="I8" s="94">
        <f t="shared" si="2"/>
        <v>3017588.1263249046</v>
      </c>
    </row>
    <row r="9" spans="1:9" ht="15.75" customHeight="1" x14ac:dyDescent="0.25">
      <c r="A9" s="59">
        <f t="shared" si="3"/>
        <v>2028</v>
      </c>
      <c r="B9" s="32">
        <v>254633.74439999991</v>
      </c>
      <c r="C9" s="93">
        <v>558000</v>
      </c>
      <c r="D9" s="93">
        <v>1077000</v>
      </c>
      <c r="E9" s="93">
        <v>944000</v>
      </c>
      <c r="F9" s="93">
        <v>768000</v>
      </c>
      <c r="G9" s="94">
        <f t="shared" si="0"/>
        <v>3347000</v>
      </c>
      <c r="H9" s="94">
        <f t="shared" si="1"/>
        <v>291954.69239789556</v>
      </c>
      <c r="I9" s="94">
        <f t="shared" si="2"/>
        <v>3055045.3076021043</v>
      </c>
    </row>
    <row r="10" spans="1:9" ht="15.75" customHeight="1" x14ac:dyDescent="0.25">
      <c r="A10" s="59">
        <f t="shared" si="3"/>
        <v>2029</v>
      </c>
      <c r="B10" s="32">
        <v>254105.7999999999</v>
      </c>
      <c r="C10" s="93">
        <v>558000</v>
      </c>
      <c r="D10" s="93">
        <v>1081000</v>
      </c>
      <c r="E10" s="93">
        <v>958000</v>
      </c>
      <c r="F10" s="93">
        <v>783000</v>
      </c>
      <c r="G10" s="94">
        <f t="shared" si="0"/>
        <v>3380000</v>
      </c>
      <c r="H10" s="94">
        <f t="shared" si="1"/>
        <v>291349.36867982987</v>
      </c>
      <c r="I10" s="94">
        <f t="shared" si="2"/>
        <v>3088650.6313201701</v>
      </c>
    </row>
    <row r="11" spans="1:9" ht="15.75" customHeight="1" x14ac:dyDescent="0.25">
      <c r="A11" s="59">
        <f t="shared" si="3"/>
        <v>2030</v>
      </c>
      <c r="B11" s="32">
        <v>253488.87</v>
      </c>
      <c r="C11" s="93">
        <v>560000</v>
      </c>
      <c r="D11" s="93">
        <v>1085000</v>
      </c>
      <c r="E11" s="93">
        <v>972000</v>
      </c>
      <c r="F11" s="93">
        <v>798000</v>
      </c>
      <c r="G11" s="94">
        <f t="shared" si="0"/>
        <v>3415000</v>
      </c>
      <c r="H11" s="94">
        <f t="shared" si="1"/>
        <v>290642.01699395874</v>
      </c>
      <c r="I11" s="94">
        <f t="shared" si="2"/>
        <v>3124357.9830060415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3.0075343066012059E-3</v>
      </c>
    </row>
    <row r="4" spans="1:8" ht="15.75" customHeight="1" x14ac:dyDescent="0.25">
      <c r="B4" s="9" t="s">
        <v>69</v>
      </c>
      <c r="C4" s="33">
        <v>0.13828272598142241</v>
      </c>
    </row>
    <row r="5" spans="1:8" ht="15.75" customHeight="1" x14ac:dyDescent="0.25">
      <c r="B5" s="9" t="s">
        <v>70</v>
      </c>
      <c r="C5" s="33">
        <v>5.9033780537600569E-2</v>
      </c>
    </row>
    <row r="6" spans="1:8" ht="15.75" customHeight="1" x14ac:dyDescent="0.25">
      <c r="B6" s="9" t="s">
        <v>71</v>
      </c>
      <c r="C6" s="33">
        <v>0.25216014595978042</v>
      </c>
    </row>
    <row r="7" spans="1:8" ht="15.75" customHeight="1" x14ac:dyDescent="0.25">
      <c r="B7" s="9" t="s">
        <v>72</v>
      </c>
      <c r="C7" s="33">
        <v>0.31045923701801781</v>
      </c>
    </row>
    <row r="8" spans="1:8" ht="15.75" customHeight="1" x14ac:dyDescent="0.25">
      <c r="B8" s="9" t="s">
        <v>73</v>
      </c>
      <c r="C8" s="33">
        <v>4.558267131665376E-3</v>
      </c>
    </row>
    <row r="9" spans="1:8" ht="15.75" customHeight="1" x14ac:dyDescent="0.25">
      <c r="B9" s="9" t="s">
        <v>74</v>
      </c>
      <c r="C9" s="33">
        <v>0.15471532223730311</v>
      </c>
    </row>
    <row r="10" spans="1:8" ht="15.75" customHeight="1" x14ac:dyDescent="0.25">
      <c r="B10" s="9" t="s">
        <v>75</v>
      </c>
      <c r="C10" s="33">
        <v>7.778298682760916E-2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0.1241365363798113</v>
      </c>
      <c r="D14" s="33">
        <v>0.1241365363798113</v>
      </c>
      <c r="E14" s="33">
        <v>0.1241365363798113</v>
      </c>
      <c r="F14" s="33">
        <v>0.1241365363798113</v>
      </c>
    </row>
    <row r="15" spans="1:8" ht="15.75" customHeight="1" x14ac:dyDescent="0.25">
      <c r="B15" s="9" t="s">
        <v>82</v>
      </c>
      <c r="C15" s="33">
        <v>0.20943771880322931</v>
      </c>
      <c r="D15" s="33">
        <v>0.20943771880322931</v>
      </c>
      <c r="E15" s="33">
        <v>0.20943771880322931</v>
      </c>
      <c r="F15" s="33">
        <v>0.20943771880322931</v>
      </c>
    </row>
    <row r="16" spans="1:8" ht="15.75" customHeight="1" x14ac:dyDescent="0.25">
      <c r="B16" s="9" t="s">
        <v>83</v>
      </c>
      <c r="C16" s="33">
        <v>1.652778786428135E-2</v>
      </c>
      <c r="D16" s="33">
        <v>1.652778786428135E-2</v>
      </c>
      <c r="E16" s="33">
        <v>1.652778786428135E-2</v>
      </c>
      <c r="F16" s="33">
        <v>1.652778786428135E-2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2.4261963418434961E-4</v>
      </c>
      <c r="D18" s="33">
        <v>2.4261963418434961E-4</v>
      </c>
      <c r="E18" s="33">
        <v>2.4261963418434961E-4</v>
      </c>
      <c r="F18" s="33">
        <v>2.4261963418434961E-4</v>
      </c>
    </row>
    <row r="19" spans="1:8" ht="15.75" customHeight="1" x14ac:dyDescent="0.25">
      <c r="B19" s="9" t="s">
        <v>86</v>
      </c>
      <c r="C19" s="33">
        <v>2.395472929992409E-2</v>
      </c>
      <c r="D19" s="33">
        <v>2.395472929992409E-2</v>
      </c>
      <c r="E19" s="33">
        <v>2.395472929992409E-2</v>
      </c>
      <c r="F19" s="33">
        <v>2.395472929992409E-2</v>
      </c>
    </row>
    <row r="20" spans="1:8" ht="15.75" customHeight="1" x14ac:dyDescent="0.25">
      <c r="B20" s="9" t="s">
        <v>87</v>
      </c>
      <c r="C20" s="33">
        <v>8.3868223172656377E-3</v>
      </c>
      <c r="D20" s="33">
        <v>8.3868223172656377E-3</v>
      </c>
      <c r="E20" s="33">
        <v>8.3868223172656377E-3</v>
      </c>
      <c r="F20" s="33">
        <v>8.3868223172656377E-3</v>
      </c>
    </row>
    <row r="21" spans="1:8" ht="15.75" customHeight="1" x14ac:dyDescent="0.25">
      <c r="B21" s="9" t="s">
        <v>88</v>
      </c>
      <c r="C21" s="33">
        <v>0.13844375491466451</v>
      </c>
      <c r="D21" s="33">
        <v>0.13844375491466451</v>
      </c>
      <c r="E21" s="33">
        <v>0.13844375491466451</v>
      </c>
      <c r="F21" s="33">
        <v>0.13844375491466451</v>
      </c>
    </row>
    <row r="22" spans="1:8" ht="15.75" customHeight="1" x14ac:dyDescent="0.25">
      <c r="B22" s="9" t="s">
        <v>89</v>
      </c>
      <c r="C22" s="33">
        <v>0.47887003078663942</v>
      </c>
      <c r="D22" s="33">
        <v>0.47887003078663942</v>
      </c>
      <c r="E22" s="33">
        <v>0.47887003078663942</v>
      </c>
      <c r="F22" s="33">
        <v>0.47887003078663942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6.8104466000000002E-2</v>
      </c>
    </row>
    <row r="27" spans="1:8" ht="15.75" customHeight="1" x14ac:dyDescent="0.25">
      <c r="B27" s="9" t="s">
        <v>92</v>
      </c>
      <c r="C27" s="33">
        <v>4.1400316000000013E-2</v>
      </c>
    </row>
    <row r="28" spans="1:8" ht="15.75" customHeight="1" x14ac:dyDescent="0.25">
      <c r="B28" s="9" t="s">
        <v>93</v>
      </c>
      <c r="C28" s="33">
        <v>0.33340020500000001</v>
      </c>
    </row>
    <row r="29" spans="1:8" ht="15.75" customHeight="1" x14ac:dyDescent="0.25">
      <c r="B29" s="9" t="s">
        <v>94</v>
      </c>
      <c r="C29" s="33">
        <v>0.12901136499999999</v>
      </c>
    </row>
    <row r="30" spans="1:8" ht="15.75" customHeight="1" x14ac:dyDescent="0.25">
      <c r="B30" s="9" t="s">
        <v>95</v>
      </c>
      <c r="C30" s="33">
        <v>9.0447656999999987E-2</v>
      </c>
    </row>
    <row r="31" spans="1:8" ht="15.75" customHeight="1" x14ac:dyDescent="0.25">
      <c r="B31" s="9" t="s">
        <v>96</v>
      </c>
      <c r="C31" s="33">
        <v>5.0940217000000003E-2</v>
      </c>
    </row>
    <row r="32" spans="1:8" ht="15.75" customHeight="1" x14ac:dyDescent="0.25">
      <c r="B32" s="9" t="s">
        <v>97</v>
      </c>
      <c r="C32" s="33">
        <v>1.0491317999999999E-2</v>
      </c>
    </row>
    <row r="33" spans="2:3" ht="15.75" customHeight="1" x14ac:dyDescent="0.25">
      <c r="B33" s="9" t="s">
        <v>98</v>
      </c>
      <c r="C33" s="33">
        <v>8.3462208999999982E-2</v>
      </c>
    </row>
    <row r="34" spans="2:3" ht="15.75" customHeight="1" x14ac:dyDescent="0.25">
      <c r="B34" s="9" t="s">
        <v>99</v>
      </c>
      <c r="C34" s="33">
        <v>0.19274224700000001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9.9006375999999993E-2</v>
      </c>
      <c r="D4" s="96">
        <v>9.9006375999999993E-2</v>
      </c>
      <c r="E4" s="96">
        <v>7.5483045999999998E-2</v>
      </c>
      <c r="F4" s="96">
        <v>0.12086831000000001</v>
      </c>
      <c r="G4" s="96">
        <v>0.12677720000000001</v>
      </c>
    </row>
    <row r="5" spans="1:15" ht="15.75" customHeight="1" x14ac:dyDescent="0.25">
      <c r="B5" s="59" t="s">
        <v>105</v>
      </c>
      <c r="C5" s="96">
        <v>5.6496196000000012E-2</v>
      </c>
      <c r="D5" s="96">
        <v>5.6496196000000012E-2</v>
      </c>
      <c r="E5" s="96">
        <v>4.3766632E-2</v>
      </c>
      <c r="F5" s="96">
        <v>5.4031739000000002E-2</v>
      </c>
      <c r="G5" s="96">
        <v>3.8246644000000003E-2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1.6462327999999998E-2</v>
      </c>
      <c r="D10" s="96">
        <v>1.6462327999999998E-2</v>
      </c>
      <c r="E10" s="96">
        <v>6.1853111000000002E-3</v>
      </c>
      <c r="F10" s="96">
        <v>1.0626806000000001E-2</v>
      </c>
      <c r="G10" s="96">
        <v>9.9105340000000004E-3</v>
      </c>
    </row>
    <row r="11" spans="1:15" ht="15.75" customHeight="1" x14ac:dyDescent="0.25">
      <c r="B11" s="59" t="s">
        <v>110</v>
      </c>
      <c r="C11" s="96">
        <v>4.0838131999999999E-2</v>
      </c>
      <c r="D11" s="96">
        <v>4.0838131999999999E-2</v>
      </c>
      <c r="E11" s="96">
        <v>5.8961535000000001E-3</v>
      </c>
      <c r="F11" s="96">
        <v>7.4050360999999999E-3</v>
      </c>
      <c r="G11" s="96">
        <v>6.3253307000000003E-3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0.81728989924999995</v>
      </c>
      <c r="D14" s="98">
        <v>0.77722719937100004</v>
      </c>
      <c r="E14" s="98">
        <v>0.77722719937100004</v>
      </c>
      <c r="F14" s="98">
        <v>0.50306668461399995</v>
      </c>
      <c r="G14" s="98">
        <v>0.50306668461399995</v>
      </c>
      <c r="H14" s="99">
        <v>0.36799999999999999</v>
      </c>
      <c r="I14" s="99">
        <v>0.36799999999999999</v>
      </c>
      <c r="J14" s="99">
        <v>0.36799999999999999</v>
      </c>
      <c r="K14" s="99">
        <v>0.36799999999999999</v>
      </c>
      <c r="L14" s="99">
        <v>0.29799999999999999</v>
      </c>
      <c r="M14" s="99">
        <v>0.29799999999999999</v>
      </c>
      <c r="N14" s="99">
        <v>0.29799999999999999</v>
      </c>
      <c r="O14" s="99">
        <v>0.29799999999999999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0.42694652233890529</v>
      </c>
      <c r="D15" s="95">
        <f t="shared" si="0"/>
        <v>0.4060180483610149</v>
      </c>
      <c r="E15" s="95">
        <f t="shared" si="0"/>
        <v>0.4060180483610149</v>
      </c>
      <c r="F15" s="95">
        <f t="shared" si="0"/>
        <v>0.2627985145755613</v>
      </c>
      <c r="G15" s="95">
        <f t="shared" si="0"/>
        <v>0.2627985145755613</v>
      </c>
      <c r="H15" s="95">
        <f t="shared" si="0"/>
        <v>0.19224062400000003</v>
      </c>
      <c r="I15" s="95">
        <f t="shared" si="0"/>
        <v>0.19224062400000003</v>
      </c>
      <c r="J15" s="95">
        <f t="shared" si="0"/>
        <v>0.19224062400000003</v>
      </c>
      <c r="K15" s="95">
        <f t="shared" si="0"/>
        <v>0.19224062400000003</v>
      </c>
      <c r="L15" s="95">
        <f t="shared" si="0"/>
        <v>0.15567311400000003</v>
      </c>
      <c r="M15" s="95">
        <f t="shared" si="0"/>
        <v>0.15567311400000003</v>
      </c>
      <c r="N15" s="95">
        <f t="shared" si="0"/>
        <v>0.15567311400000003</v>
      </c>
      <c r="O15" s="95">
        <f t="shared" si="0"/>
        <v>0.15567311400000003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0.63335151670000001</v>
      </c>
      <c r="D2" s="96">
        <v>0.57843063000000006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1.9000077000000001E-2</v>
      </c>
      <c r="D3" s="96">
        <v>9.86514E-2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0.28794086000000002</v>
      </c>
      <c r="D4" s="96">
        <v>0.28117237</v>
      </c>
      <c r="E4" s="96">
        <v>0.94359117746353105</v>
      </c>
      <c r="F4" s="96">
        <v>0.62977671623230003</v>
      </c>
      <c r="G4" s="96">
        <v>0</v>
      </c>
    </row>
    <row r="5" spans="1:7" x14ac:dyDescent="0.25">
      <c r="B5" s="67" t="s">
        <v>122</v>
      </c>
      <c r="C5" s="95">
        <v>5.97075462999999E-2</v>
      </c>
      <c r="D5" s="95">
        <v>4.1745599999999987E-2</v>
      </c>
      <c r="E5" s="95">
        <v>5.6408822536468929E-2</v>
      </c>
      <c r="F5" s="95">
        <v>0.37022328376769997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2022-02-22T00:08:09Z</dcterms:modified>
</cp:coreProperties>
</file>