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F817E427-6170-4306-B822-A910F30177FF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2" i="2" l="1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20" i="2"/>
  <c r="A14" i="2"/>
  <c r="A22" i="2"/>
  <c r="A30" i="2"/>
  <c r="A38" i="2"/>
  <c r="A40" i="2"/>
  <c r="D58" i="20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<sst xmlns="http://schemas.openxmlformats.org/spreadsheetml/2006/main" count="2092" uniqueCount="337">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</sst>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12718982</v>
      </c>
    </row>
    <row r="8" spans="1:3" ht="15" customHeight="1" x14ac:dyDescent="0.25">
      <c r="B8" s="59" t="s">
        <v>8</v>
      </c>
      <c r="C8" s="27">
        <v>3.2000000000000001E-2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0.81604232788085895</v>
      </c>
    </row>
    <row r="11" spans="1:3" ht="15" customHeight="1" x14ac:dyDescent="0.25">
      <c r="B11" s="59" t="s">
        <v>11</v>
      </c>
      <c r="C11" s="27">
        <v>0.82799999999999996</v>
      </c>
    </row>
    <row r="12" spans="1:3" ht="15" customHeight="1" x14ac:dyDescent="0.25">
      <c r="B12" s="59" t="s">
        <v>12</v>
      </c>
      <c r="C12" s="27">
        <v>0.68099999999999994</v>
      </c>
    </row>
    <row r="13" spans="1:3" ht="15" customHeight="1" x14ac:dyDescent="0.25">
      <c r="B13" s="59" t="s">
        <v>13</v>
      </c>
      <c r="C13" s="27">
        <v>0.2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0.1125</v>
      </c>
    </row>
    <row r="24" spans="1:3" ht="15" customHeight="1" x14ac:dyDescent="0.25">
      <c r="B24" s="6" t="s">
        <v>22</v>
      </c>
      <c r="C24" s="28">
        <v>0.58400000000000007</v>
      </c>
    </row>
    <row r="25" spans="1:3" ht="15" customHeight="1" x14ac:dyDescent="0.25">
      <c r="B25" s="6" t="s">
        <v>23</v>
      </c>
      <c r="C25" s="28">
        <v>0.28139999999999998</v>
      </c>
    </row>
    <row r="26" spans="1:3" ht="15" customHeight="1" x14ac:dyDescent="0.25">
      <c r="B26" s="6" t="s">
        <v>24</v>
      </c>
      <c r="C26" s="28">
        <v>2.2100000000000002E-2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0.31611757179508598</v>
      </c>
    </row>
    <row r="30" spans="1:3" ht="14.25" customHeight="1" x14ac:dyDescent="0.25">
      <c r="B30" s="11" t="s">
        <v>27</v>
      </c>
      <c r="C30" s="90">
        <v>5.6193137396614398E-2</v>
      </c>
    </row>
    <row r="31" spans="1:3" ht="14.25" customHeight="1" x14ac:dyDescent="0.25">
      <c r="B31" s="11" t="s">
        <v>28</v>
      </c>
      <c r="C31" s="90">
        <v>7.8032026110379793E-2</v>
      </c>
    </row>
    <row r="32" spans="1:3" ht="14.25" customHeight="1" x14ac:dyDescent="0.25">
      <c r="B32" s="11" t="s">
        <v>29</v>
      </c>
      <c r="C32" s="90">
        <v>0.54965726469791998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11.1415100089785</v>
      </c>
    </row>
    <row r="38" spans="1:5" ht="15" customHeight="1" x14ac:dyDescent="0.25">
      <c r="B38" s="55" t="s">
        <v>34</v>
      </c>
      <c r="C38" s="84">
        <v>17.325358912399299</v>
      </c>
      <c r="D38" s="91"/>
      <c r="E38" s="92"/>
    </row>
    <row r="39" spans="1:5" ht="15" customHeight="1" x14ac:dyDescent="0.25">
      <c r="B39" s="55" t="s">
        <v>35</v>
      </c>
      <c r="C39" s="84">
        <v>20.280601178447501</v>
      </c>
      <c r="D39" s="91"/>
      <c r="E39" s="91"/>
    </row>
    <row r="40" spans="1:5" ht="15" customHeight="1" x14ac:dyDescent="0.25">
      <c r="B40" s="55" t="s">
        <v>36</v>
      </c>
      <c r="C40" s="84">
        <v>0.37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9.0475372810000003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1.16889E-2</v>
      </c>
      <c r="D45" s="91"/>
    </row>
    <row r="46" spans="1:5" ht="15.75" customHeight="1" x14ac:dyDescent="0.25">
      <c r="B46" s="55" t="s">
        <v>41</v>
      </c>
      <c r="C46" s="28">
        <v>6.1099670000000002E-2</v>
      </c>
      <c r="D46" s="91"/>
    </row>
    <row r="47" spans="1:5" ht="15.75" customHeight="1" x14ac:dyDescent="0.25">
      <c r="B47" s="55" t="s">
        <v>42</v>
      </c>
      <c r="C47" s="28">
        <v>8.737579999999999E-2</v>
      </c>
      <c r="D47" s="91"/>
      <c r="E47" s="92"/>
    </row>
    <row r="48" spans="1:5" ht="15" customHeight="1" x14ac:dyDescent="0.25">
      <c r="B48" s="55" t="s">
        <v>43</v>
      </c>
      <c r="C48" s="29">
        <v>0.83983563000000006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0.59136299999999997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0.201359473497701</v>
      </c>
      <c r="C2" s="82">
        <v>0.95</v>
      </c>
      <c r="D2" s="83">
        <v>53.780271394236287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39.784890774088787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347.78517426090019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0.95829964668228185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12.9171902178847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12.9171902178847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12.9171902178847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12.9171902178847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12.9171902178847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12.9171902178847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0.62395601778004439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0.34690110000000002</v>
      </c>
      <c r="C18" s="82">
        <v>0.95</v>
      </c>
      <c r="D18" s="83">
        <v>8.03774489307912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0.34690110000000002</v>
      </c>
      <c r="C19" s="82">
        <v>0.95</v>
      </c>
      <c r="D19" s="83">
        <v>8.03774489307912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0.86719199999999996</v>
      </c>
      <c r="C21" s="82">
        <v>0.95</v>
      </c>
      <c r="D21" s="83">
        <v>12.62389598237889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22.241140820701322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4.2199693960316731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0.64893720415919998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0.36073490977287298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18.478294846889369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1.6949318349361399E-2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0.68</v>
      </c>
      <c r="C29" s="82">
        <v>0.95</v>
      </c>
      <c r="D29" s="83">
        <v>103.9500061944096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3.9648996179997198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1.329958673761263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0.35698020940000003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0.98222994921144702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0.89826969445948901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5.0532276389922108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0.94193021882439099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0.17488930076360706</v>
      </c>
      <c r="C3" s="103">
        <f>frac_mam_1_5months * 2.6</f>
        <v>0.17488930076360706</v>
      </c>
      <c r="D3" s="103">
        <f>frac_mam_6_11months * 2.6</f>
        <v>0.13471304178237906</v>
      </c>
      <c r="E3" s="103">
        <f>frac_mam_12_23months * 2.6</f>
        <v>0.14317111745476724</v>
      </c>
      <c r="F3" s="103">
        <f>frac_mam_24_59months * 2.6</f>
        <v>0.10243702679872506</v>
      </c>
    </row>
    <row r="4" spans="1:6" ht="15.75" customHeight="1" x14ac:dyDescent="0.25">
      <c r="A4" s="67" t="s">
        <v>204</v>
      </c>
      <c r="B4" s="103">
        <f>frac_sam_1month * 2.6</f>
        <v>0.23607291579246517</v>
      </c>
      <c r="C4" s="103">
        <f>frac_sam_1_5months * 2.6</f>
        <v>0.23607291579246517</v>
      </c>
      <c r="D4" s="103">
        <f>frac_sam_6_11months * 2.6</f>
        <v>0.18909107744693765</v>
      </c>
      <c r="E4" s="103">
        <f>frac_sam_12_23months * 2.6</f>
        <v>0.1169336281716824</v>
      </c>
      <c r="F4" s="103">
        <f>frac_sam_24_59months * 2.6</f>
        <v>9.5383666455745725E-2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3.2000000000000001E-2</v>
      </c>
      <c r="E2" s="37">
        <f>food_insecure</f>
        <v>3.2000000000000001E-2</v>
      </c>
      <c r="F2" s="37">
        <f>food_insecure</f>
        <v>3.2000000000000001E-2</v>
      </c>
      <c r="G2" s="37">
        <f>food_insecure</f>
        <v>3.2000000000000001E-2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3.2000000000000001E-2</v>
      </c>
      <c r="F5" s="37">
        <f>food_insecure</f>
        <v>3.2000000000000001E-2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3.2000000000000001E-2</v>
      </c>
      <c r="F8" s="37">
        <f>food_insecure</f>
        <v>3.2000000000000001E-2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3.2000000000000001E-2</v>
      </c>
      <c r="F9" s="37">
        <f>food_insecure</f>
        <v>3.2000000000000001E-2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0.68099999999999994</v>
      </c>
      <c r="E10" s="37">
        <f>IF(ISBLANK(comm_deliv), frac_children_health_facility,1)</f>
        <v>0.68099999999999994</v>
      </c>
      <c r="F10" s="37">
        <f>IF(ISBLANK(comm_deliv), frac_children_health_facility,1)</f>
        <v>0.68099999999999994</v>
      </c>
      <c r="G10" s="37">
        <f>IF(ISBLANK(comm_deliv), frac_children_health_facility,1)</f>
        <v>0.68099999999999994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3.2000000000000001E-2</v>
      </c>
      <c r="I15" s="37">
        <f>food_insecure</f>
        <v>3.2000000000000001E-2</v>
      </c>
      <c r="J15" s="37">
        <f>food_insecure</f>
        <v>3.2000000000000001E-2</v>
      </c>
      <c r="K15" s="37">
        <f>food_insecure</f>
        <v>3.2000000000000001E-2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0.82799999999999996</v>
      </c>
      <c r="I18" s="37">
        <f>frac_PW_health_facility</f>
        <v>0.82799999999999996</v>
      </c>
      <c r="J18" s="37">
        <f>frac_PW_health_facility</f>
        <v>0.82799999999999996</v>
      </c>
      <c r="K18" s="37">
        <f>frac_PW_health_facility</f>
        <v>0.82799999999999996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</v>
      </c>
      <c r="M24" s="37">
        <f>famplan_unmet_need</f>
        <v>0.2</v>
      </c>
      <c r="N24" s="37">
        <f>famplan_unmet_need</f>
        <v>0.2</v>
      </c>
      <c r="O24" s="37">
        <f>famplan_unmet_need</f>
        <v>0.2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9.1375454895019734E-2</v>
      </c>
      <c r="M25" s="37">
        <f>(1-food_insecure)*(0.49)+food_insecure*(0.7)</f>
        <v>0.49671999999999994</v>
      </c>
      <c r="N25" s="37">
        <f>(1-food_insecure)*(0.49)+food_insecure*(0.7)</f>
        <v>0.49671999999999994</v>
      </c>
      <c r="O25" s="37">
        <f>(1-food_insecure)*(0.49)+food_insecure*(0.7)</f>
        <v>0.49671999999999994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3.9160909240722748E-2</v>
      </c>
      <c r="M26" s="37">
        <f>(1-food_insecure)*(0.21)+food_insecure*(0.3)</f>
        <v>0.21287999999999999</v>
      </c>
      <c r="N26" s="37">
        <f>(1-food_insecure)*(0.21)+food_insecure*(0.3)</f>
        <v>0.21287999999999999</v>
      </c>
      <c r="O26" s="37">
        <f>(1-food_insecure)*(0.21)+food_insecure*(0.3)</f>
        <v>0.21287999999999999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5.3421307983398558E-2</v>
      </c>
      <c r="M27" s="37">
        <f>(1-food_insecure)*(0.3)</f>
        <v>0.29039999999999999</v>
      </c>
      <c r="N27" s="37">
        <f>(1-food_insecure)*(0.3)</f>
        <v>0.29039999999999999</v>
      </c>
      <c r="O27" s="37">
        <f>(1-food_insecure)*(0.3)</f>
        <v>0.29039999999999999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0.81604232788085884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2408502.2752</v>
      </c>
      <c r="C2" s="93">
        <v>4379000</v>
      </c>
      <c r="D2" s="93">
        <v>7881000</v>
      </c>
      <c r="E2" s="93">
        <v>7892000</v>
      </c>
      <c r="F2" s="93">
        <v>5909000</v>
      </c>
      <c r="G2" s="94">
        <f t="shared" ref="G2:G11" si="0">C2+D2+E2+F2</f>
        <v>26061000</v>
      </c>
      <c r="H2" s="94">
        <f t="shared" ref="H2:H11" si="1">(B2 + stillbirth*B2/(1000-stillbirth))/(1-abortion)</f>
        <v>2761923.0049912739</v>
      </c>
      <c r="I2" s="94">
        <f t="shared" ref="I2:I11" si="2">G2-H2</f>
        <v>23299076.995008726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2398744.3391999998</v>
      </c>
      <c r="C3" s="93">
        <v>4424000</v>
      </c>
      <c r="D3" s="93">
        <v>7905000</v>
      </c>
      <c r="E3" s="93">
        <v>7976000</v>
      </c>
      <c r="F3" s="93">
        <v>6111000</v>
      </c>
      <c r="G3" s="94">
        <f t="shared" si="0"/>
        <v>26416000</v>
      </c>
      <c r="H3" s="94">
        <f t="shared" si="1"/>
        <v>2750733.2011878309</v>
      </c>
      <c r="I3" s="94">
        <f t="shared" si="2"/>
        <v>23665266.79881217</v>
      </c>
    </row>
    <row r="4" spans="1:9" ht="15.75" customHeight="1" x14ac:dyDescent="0.25">
      <c r="A4" s="59">
        <f t="shared" si="3"/>
        <v>2023</v>
      </c>
      <c r="B4" s="32">
        <v>2386877.3855999992</v>
      </c>
      <c r="C4" s="93">
        <v>4470000</v>
      </c>
      <c r="D4" s="93">
        <v>7951000</v>
      </c>
      <c r="E4" s="93">
        <v>8012000</v>
      </c>
      <c r="F4" s="93">
        <v>6313000</v>
      </c>
      <c r="G4" s="94">
        <f t="shared" si="0"/>
        <v>26746000</v>
      </c>
      <c r="H4" s="94">
        <f t="shared" si="1"/>
        <v>2737124.9050759734</v>
      </c>
      <c r="I4" s="94">
        <f t="shared" si="2"/>
        <v>24008875.094924025</v>
      </c>
    </row>
    <row r="5" spans="1:9" ht="15.75" customHeight="1" x14ac:dyDescent="0.25">
      <c r="A5" s="59">
        <f t="shared" si="3"/>
        <v>2024</v>
      </c>
      <c r="B5" s="32">
        <v>2373041.52</v>
      </c>
      <c r="C5" s="93">
        <v>4562000</v>
      </c>
      <c r="D5" s="93">
        <v>8017000</v>
      </c>
      <c r="E5" s="93">
        <v>8013000</v>
      </c>
      <c r="F5" s="93">
        <v>6525000</v>
      </c>
      <c r="G5" s="94">
        <f t="shared" si="0"/>
        <v>27117000</v>
      </c>
      <c r="H5" s="94">
        <f t="shared" si="1"/>
        <v>2721258.7811830933</v>
      </c>
      <c r="I5" s="94">
        <f t="shared" si="2"/>
        <v>24395741.218816906</v>
      </c>
    </row>
    <row r="6" spans="1:9" ht="15.75" customHeight="1" x14ac:dyDescent="0.25">
      <c r="A6" s="59">
        <f t="shared" si="3"/>
        <v>2025</v>
      </c>
      <c r="B6" s="32">
        <v>2357388.7080000001</v>
      </c>
      <c r="C6" s="93">
        <v>4722000</v>
      </c>
      <c r="D6" s="93">
        <v>8105000</v>
      </c>
      <c r="E6" s="93">
        <v>7988000</v>
      </c>
      <c r="F6" s="93">
        <v>6749000</v>
      </c>
      <c r="G6" s="94">
        <f t="shared" si="0"/>
        <v>27564000</v>
      </c>
      <c r="H6" s="94">
        <f t="shared" si="1"/>
        <v>2703309.0943587315</v>
      </c>
      <c r="I6" s="94">
        <f t="shared" si="2"/>
        <v>24860690.905641269</v>
      </c>
    </row>
    <row r="7" spans="1:9" ht="15.75" customHeight="1" x14ac:dyDescent="0.25">
      <c r="A7" s="59">
        <f t="shared" si="3"/>
        <v>2026</v>
      </c>
      <c r="B7" s="32">
        <v>2371204.7999999998</v>
      </c>
      <c r="C7" s="93">
        <v>4932000</v>
      </c>
      <c r="D7" s="93">
        <v>8204000</v>
      </c>
      <c r="E7" s="93">
        <v>7941000</v>
      </c>
      <c r="F7" s="93">
        <v>6959000</v>
      </c>
      <c r="G7" s="94">
        <f t="shared" si="0"/>
        <v>28036000</v>
      </c>
      <c r="H7" s="94">
        <f t="shared" si="1"/>
        <v>2719152.5430973079</v>
      </c>
      <c r="I7" s="94">
        <f t="shared" si="2"/>
        <v>25316847.45690269</v>
      </c>
    </row>
    <row r="8" spans="1:9" ht="15.75" customHeight="1" x14ac:dyDescent="0.25">
      <c r="A8" s="59">
        <f t="shared" si="3"/>
        <v>2027</v>
      </c>
      <c r="B8" s="32">
        <v>2384230.932</v>
      </c>
      <c r="C8" s="93">
        <v>5210000</v>
      </c>
      <c r="D8" s="93">
        <v>8317000</v>
      </c>
      <c r="E8" s="93">
        <v>7869000</v>
      </c>
      <c r="F8" s="93">
        <v>7178000</v>
      </c>
      <c r="G8" s="94">
        <f t="shared" si="0"/>
        <v>28574000</v>
      </c>
      <c r="H8" s="94">
        <f t="shared" si="1"/>
        <v>2734090.1140547055</v>
      </c>
      <c r="I8" s="94">
        <f t="shared" si="2"/>
        <v>25839909.885945294</v>
      </c>
    </row>
    <row r="9" spans="1:9" ht="15.75" customHeight="1" x14ac:dyDescent="0.25">
      <c r="A9" s="59">
        <f t="shared" si="3"/>
        <v>2028</v>
      </c>
      <c r="B9" s="32">
        <v>2396574.5359999998</v>
      </c>
      <c r="C9" s="93">
        <v>5511000</v>
      </c>
      <c r="D9" s="93">
        <v>8458000</v>
      </c>
      <c r="E9" s="93">
        <v>7786000</v>
      </c>
      <c r="F9" s="93">
        <v>7394000</v>
      </c>
      <c r="G9" s="94">
        <f t="shared" si="0"/>
        <v>29149000</v>
      </c>
      <c r="H9" s="94">
        <f t="shared" si="1"/>
        <v>2748245.0036735125</v>
      </c>
      <c r="I9" s="94">
        <f t="shared" si="2"/>
        <v>26400754.996326488</v>
      </c>
    </row>
    <row r="10" spans="1:9" ht="15.75" customHeight="1" x14ac:dyDescent="0.25">
      <c r="A10" s="59">
        <f t="shared" si="3"/>
        <v>2029</v>
      </c>
      <c r="B10" s="32">
        <v>2408400.472000001</v>
      </c>
      <c r="C10" s="93">
        <v>5767000</v>
      </c>
      <c r="D10" s="93">
        <v>8642000</v>
      </c>
      <c r="E10" s="93">
        <v>7714000</v>
      </c>
      <c r="F10" s="93">
        <v>7585000</v>
      </c>
      <c r="G10" s="94">
        <f t="shared" si="0"/>
        <v>29708000</v>
      </c>
      <c r="H10" s="94">
        <f t="shared" si="1"/>
        <v>2761806.2633120343</v>
      </c>
      <c r="I10" s="94">
        <f t="shared" si="2"/>
        <v>26946193.736687966</v>
      </c>
    </row>
    <row r="11" spans="1:9" ht="15.75" customHeight="1" x14ac:dyDescent="0.25">
      <c r="A11" s="59">
        <f t="shared" si="3"/>
        <v>2030</v>
      </c>
      <c r="B11" s="32">
        <v>2419827.1680000001</v>
      </c>
      <c r="C11" s="93">
        <v>5933000</v>
      </c>
      <c r="D11" s="93">
        <v>8878000</v>
      </c>
      <c r="E11" s="93">
        <v>7668000</v>
      </c>
      <c r="F11" s="93">
        <v>7737000</v>
      </c>
      <c r="G11" s="94">
        <f t="shared" si="0"/>
        <v>30216000</v>
      </c>
      <c r="H11" s="94">
        <f t="shared" si="1"/>
        <v>2774909.6989526832</v>
      </c>
      <c r="I11" s="94">
        <f t="shared" si="2"/>
        <v>27441090.301047318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7.4336559318333065E-2</v>
      </c>
    </row>
    <row r="5" spans="1:8" ht="15.75" customHeight="1" x14ac:dyDescent="0.25">
      <c r="B5" s="9" t="s">
        <v>70</v>
      </c>
      <c r="C5" s="33">
        <v>4.2641103559561799E-2</v>
      </c>
    </row>
    <row r="6" spans="1:8" ht="15.75" customHeight="1" x14ac:dyDescent="0.25">
      <c r="B6" s="9" t="s">
        <v>71</v>
      </c>
      <c r="C6" s="33">
        <v>0.1804728791553005</v>
      </c>
    </row>
    <row r="7" spans="1:8" ht="15.75" customHeight="1" x14ac:dyDescent="0.25">
      <c r="B7" s="9" t="s">
        <v>72</v>
      </c>
      <c r="C7" s="33">
        <v>0.3762460752399866</v>
      </c>
    </row>
    <row r="8" spans="1:8" ht="15.75" customHeight="1" x14ac:dyDescent="0.25">
      <c r="B8" s="9" t="s">
        <v>73</v>
      </c>
      <c r="C8" s="33">
        <v>1.558712877092844E-2</v>
      </c>
    </row>
    <row r="9" spans="1:8" ht="15.75" customHeight="1" x14ac:dyDescent="0.25">
      <c r="B9" s="9" t="s">
        <v>74</v>
      </c>
      <c r="C9" s="33">
        <v>0.21371329561643729</v>
      </c>
    </row>
    <row r="10" spans="1:8" ht="15.75" customHeight="1" x14ac:dyDescent="0.25">
      <c r="B10" s="9" t="s">
        <v>75</v>
      </c>
      <c r="C10" s="33">
        <v>9.70029583394523E-2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0.11339279115037031</v>
      </c>
      <c r="D14" s="33">
        <v>0.11339279115037031</v>
      </c>
      <c r="E14" s="33">
        <v>0.11339279115037031</v>
      </c>
      <c r="F14" s="33">
        <v>0.11339279115037031</v>
      </c>
    </row>
    <row r="15" spans="1:8" ht="15.75" customHeight="1" x14ac:dyDescent="0.25">
      <c r="B15" s="9" t="s">
        <v>82</v>
      </c>
      <c r="C15" s="33">
        <v>0.2000221694142521</v>
      </c>
      <c r="D15" s="33">
        <v>0.2000221694142521</v>
      </c>
      <c r="E15" s="33">
        <v>0.2000221694142521</v>
      </c>
      <c r="F15" s="33">
        <v>0.2000221694142521</v>
      </c>
    </row>
    <row r="16" spans="1:8" ht="15.75" customHeight="1" x14ac:dyDescent="0.25">
      <c r="B16" s="9" t="s">
        <v>83</v>
      </c>
      <c r="C16" s="33">
        <v>2.524213398289667E-2</v>
      </c>
      <c r="D16" s="33">
        <v>2.524213398289667E-2</v>
      </c>
      <c r="E16" s="33">
        <v>2.524213398289667E-2</v>
      </c>
      <c r="F16" s="33">
        <v>2.524213398289667E-2</v>
      </c>
    </row>
    <row r="17" spans="1:8" ht="15.75" customHeight="1" x14ac:dyDescent="0.25">
      <c r="B17" s="9" t="s">
        <v>84</v>
      </c>
      <c r="C17" s="33">
        <v>2.4160955057496432E-3</v>
      </c>
      <c r="D17" s="33">
        <v>2.4160955057496432E-3</v>
      </c>
      <c r="E17" s="33">
        <v>2.4160955057496432E-3</v>
      </c>
      <c r="F17" s="33">
        <v>2.4160955057496432E-3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1.818335364334496E-2</v>
      </c>
      <c r="D19" s="33">
        <v>1.818335364334496E-2</v>
      </c>
      <c r="E19" s="33">
        <v>1.818335364334496E-2</v>
      </c>
      <c r="F19" s="33">
        <v>1.818335364334496E-2</v>
      </c>
    </row>
    <row r="20" spans="1:8" ht="15.75" customHeight="1" x14ac:dyDescent="0.25">
      <c r="B20" s="9" t="s">
        <v>87</v>
      </c>
      <c r="C20" s="33">
        <v>2.161986333663591E-3</v>
      </c>
      <c r="D20" s="33">
        <v>2.161986333663591E-3</v>
      </c>
      <c r="E20" s="33">
        <v>2.161986333663591E-3</v>
      </c>
      <c r="F20" s="33">
        <v>2.161986333663591E-3</v>
      </c>
    </row>
    <row r="21" spans="1:8" ht="15.75" customHeight="1" x14ac:dyDescent="0.25">
      <c r="B21" s="9" t="s">
        <v>88</v>
      </c>
      <c r="C21" s="33">
        <v>0.1065431856239353</v>
      </c>
      <c r="D21" s="33">
        <v>0.1065431856239353</v>
      </c>
      <c r="E21" s="33">
        <v>0.1065431856239353</v>
      </c>
      <c r="F21" s="33">
        <v>0.1065431856239353</v>
      </c>
    </row>
    <row r="22" spans="1:8" ht="15.75" customHeight="1" x14ac:dyDescent="0.25">
      <c r="B22" s="9" t="s">
        <v>89</v>
      </c>
      <c r="C22" s="33">
        <v>0.53203828434578737</v>
      </c>
      <c r="D22" s="33">
        <v>0.53203828434578737</v>
      </c>
      <c r="E22" s="33">
        <v>0.53203828434578737</v>
      </c>
      <c r="F22" s="33">
        <v>0.53203828434578737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2.7001540000000001E-2</v>
      </c>
    </row>
    <row r="27" spans="1:8" ht="15.75" customHeight="1" x14ac:dyDescent="0.25">
      <c r="B27" s="9" t="s">
        <v>92</v>
      </c>
      <c r="C27" s="33">
        <v>1.6281780999999999E-2</v>
      </c>
    </row>
    <row r="28" spans="1:8" ht="15.75" customHeight="1" x14ac:dyDescent="0.25">
      <c r="B28" s="9" t="s">
        <v>93</v>
      </c>
      <c r="C28" s="33">
        <v>0.425831776</v>
      </c>
    </row>
    <row r="29" spans="1:8" ht="15.75" customHeight="1" x14ac:dyDescent="0.25">
      <c r="B29" s="9" t="s">
        <v>94</v>
      </c>
      <c r="C29" s="33">
        <v>0.19528870200000001</v>
      </c>
    </row>
    <row r="30" spans="1:8" ht="15.75" customHeight="1" x14ac:dyDescent="0.25">
      <c r="B30" s="9" t="s">
        <v>95</v>
      </c>
      <c r="C30" s="33">
        <v>4.8735185E-2</v>
      </c>
    </row>
    <row r="31" spans="1:8" ht="15.75" customHeight="1" x14ac:dyDescent="0.25">
      <c r="B31" s="9" t="s">
        <v>96</v>
      </c>
      <c r="C31" s="33">
        <v>2.3526106000000001E-2</v>
      </c>
    </row>
    <row r="32" spans="1:8" ht="15.75" customHeight="1" x14ac:dyDescent="0.25">
      <c r="B32" s="9" t="s">
        <v>97</v>
      </c>
      <c r="C32" s="33">
        <v>7.7799310000000003E-3</v>
      </c>
    </row>
    <row r="33" spans="2:3" ht="15.75" customHeight="1" x14ac:dyDescent="0.25">
      <c r="B33" s="9" t="s">
        <v>98</v>
      </c>
      <c r="C33" s="33">
        <v>0.13107344500000001</v>
      </c>
    </row>
    <row r="34" spans="2:3" ht="15.75" customHeight="1" x14ac:dyDescent="0.25">
      <c r="B34" s="9" t="s">
        <v>99</v>
      </c>
      <c r="C34" s="33">
        <v>0.124481534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0.104703389108181</v>
      </c>
      <c r="D4" s="96">
        <v>0.104703389108181</v>
      </c>
      <c r="E4" s="96">
        <v>8.4055960178375203E-2</v>
      </c>
      <c r="F4" s="96">
        <v>0.115142248570919</v>
      </c>
      <c r="G4" s="96">
        <v>0.121500127017498</v>
      </c>
    </row>
    <row r="5" spans="1:15" ht="15.75" customHeight="1" x14ac:dyDescent="0.25">
      <c r="B5" s="59" t="s">
        <v>105</v>
      </c>
      <c r="C5" s="96">
        <v>0.108484171330929</v>
      </c>
      <c r="D5" s="96">
        <v>0.108484171330929</v>
      </c>
      <c r="E5" s="96">
        <v>9.45379883050919E-2</v>
      </c>
      <c r="F5" s="96">
        <v>0.12688988447189301</v>
      </c>
      <c r="G5" s="96">
        <v>0.104287907481194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6.7265115678310408E-2</v>
      </c>
      <c r="D10" s="96">
        <v>6.7265115678310408E-2</v>
      </c>
      <c r="E10" s="96">
        <v>5.18127083778381E-2</v>
      </c>
      <c r="F10" s="96">
        <v>5.5065814405679703E-2</v>
      </c>
      <c r="G10" s="96">
        <v>3.9398856461048098E-2</v>
      </c>
    </row>
    <row r="11" spans="1:15" ht="15.75" customHeight="1" x14ac:dyDescent="0.25">
      <c r="B11" s="59" t="s">
        <v>110</v>
      </c>
      <c r="C11" s="96">
        <v>9.0797275304794298E-2</v>
      </c>
      <c r="D11" s="96">
        <v>9.0797275304794298E-2</v>
      </c>
      <c r="E11" s="96">
        <v>7.2727337479591397E-2</v>
      </c>
      <c r="F11" s="96">
        <v>4.4974472373723998E-2</v>
      </c>
      <c r="G11" s="96">
        <v>3.6686025559902198E-2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0.53595509000000008</v>
      </c>
      <c r="D14" s="98">
        <v>0.52223759440999995</v>
      </c>
      <c r="E14" s="98">
        <v>0.52223759440999995</v>
      </c>
      <c r="F14" s="98">
        <v>0.30702391420699998</v>
      </c>
      <c r="G14" s="98">
        <v>0.30702391420699998</v>
      </c>
      <c r="H14" s="99">
        <v>0.22600000000000001</v>
      </c>
      <c r="I14" s="99">
        <v>0.22600000000000001</v>
      </c>
      <c r="J14" s="99">
        <v>0.22600000000000001</v>
      </c>
      <c r="K14" s="99">
        <v>0.22600000000000001</v>
      </c>
      <c r="L14" s="99">
        <v>0.28899999999999998</v>
      </c>
      <c r="M14" s="99">
        <v>0.28899999999999998</v>
      </c>
      <c r="N14" s="99">
        <v>0.28899999999999998</v>
      </c>
      <c r="O14" s="99">
        <v>0.28899999999999998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0.31694400988767002</v>
      </c>
      <c r="D15" s="95">
        <f t="shared" si="0"/>
        <v>0.3088319905430808</v>
      </c>
      <c r="E15" s="95">
        <f t="shared" si="0"/>
        <v>0.3088319905430808</v>
      </c>
      <c r="F15" s="95">
        <f t="shared" si="0"/>
        <v>0.18156258297719413</v>
      </c>
      <c r="G15" s="95">
        <f t="shared" si="0"/>
        <v>0.18156258297719413</v>
      </c>
      <c r="H15" s="95">
        <f t="shared" si="0"/>
        <v>0.133648038</v>
      </c>
      <c r="I15" s="95">
        <f t="shared" si="0"/>
        <v>0.133648038</v>
      </c>
      <c r="J15" s="95">
        <f t="shared" si="0"/>
        <v>0.133648038</v>
      </c>
      <c r="K15" s="95">
        <f t="shared" si="0"/>
        <v>0.133648038</v>
      </c>
      <c r="L15" s="95">
        <f t="shared" si="0"/>
        <v>0.17090390699999997</v>
      </c>
      <c r="M15" s="95">
        <f t="shared" si="0"/>
        <v>0.17090390699999997</v>
      </c>
      <c r="N15" s="95">
        <f t="shared" si="0"/>
        <v>0.17090390699999997</v>
      </c>
      <c r="O15" s="95">
        <f t="shared" si="0"/>
        <v>0.17090390699999997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0.70579636096954301</v>
      </c>
      <c r="D2" s="96">
        <v>0.35294160000000002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0.15333433449268299</v>
      </c>
      <c r="D3" s="96">
        <v>0.30136089999999999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0.107103563845158</v>
      </c>
      <c r="D4" s="96">
        <v>0.27389649999999999</v>
      </c>
      <c r="E4" s="96">
        <v>0.88846325874328602</v>
      </c>
      <c r="F4" s="96">
        <v>0.50463616847991899</v>
      </c>
      <c r="G4" s="96">
        <v>0</v>
      </c>
    </row>
    <row r="5" spans="1:7" x14ac:dyDescent="0.25">
      <c r="B5" s="67" t="s">
        <v>122</v>
      </c>
      <c r="C5" s="95">
        <v>3.3765740692615898E-2</v>
      </c>
      <c r="D5" s="95">
        <v>7.1801000000000004E-2</v>
      </c>
      <c r="E5" s="95">
        <v>0.11153674125671401</v>
      </c>
      <c r="F5" s="95">
        <v>0.49536383152008101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2022-02-22T00:08:39Z</dcterms:modified>
</cp:coreProperties>
</file>