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F9D6F4FE-8579-4DC7-BFE5-917BBFA00754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5" i="2"/>
  <c r="A34" i="2"/>
  <c r="A33" i="2"/>
  <c r="A32" i="2"/>
  <c r="A30" i="2"/>
  <c r="A27" i="2"/>
  <c r="A26" i="2"/>
  <c r="A25" i="2"/>
  <c r="A24" i="2"/>
  <c r="A22" i="2"/>
  <c r="A19" i="2"/>
  <c r="A18" i="2"/>
  <c r="A17" i="2"/>
  <c r="A16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111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<sst xmlns="http://schemas.openxmlformats.org/spreadsheetml/2006/main" count="2092" uniqueCount="337">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</sst>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319094.15625</v>
      </c>
    </row>
    <row r="8" spans="1:3" ht="15" customHeight="1" x14ac:dyDescent="0.25">
      <c r="B8" s="59" t="s">
        <v>8</v>
      </c>
      <c r="C8" s="27">
        <v>3.4000000000000002E-2</v>
      </c>
    </row>
    <row r="9" spans="1:3" ht="15" customHeight="1" x14ac:dyDescent="0.25">
      <c r="B9" s="59" t="s">
        <v>9</v>
      </c>
      <c r="C9" s="28">
        <v>0.96</v>
      </c>
    </row>
    <row r="10" spans="1:3" ht="15" customHeight="1" x14ac:dyDescent="0.25">
      <c r="B10" s="59" t="s">
        <v>10</v>
      </c>
      <c r="C10" s="28">
        <v>0.32603321079999997</v>
      </c>
    </row>
    <row r="11" spans="1:3" ht="15" customHeight="1" x14ac:dyDescent="0.25">
      <c r="B11" s="59" t="s">
        <v>11</v>
      </c>
      <c r="C11" s="27">
        <v>0.77599999999999991</v>
      </c>
    </row>
    <row r="12" spans="1:3" ht="15" customHeight="1" x14ac:dyDescent="0.25">
      <c r="B12" s="59" t="s">
        <v>12</v>
      </c>
      <c r="C12" s="27">
        <v>0.68</v>
      </c>
    </row>
    <row r="13" spans="1:3" ht="15" customHeight="1" x14ac:dyDescent="0.25">
      <c r="B13" s="59" t="s">
        <v>13</v>
      </c>
      <c r="C13" s="27">
        <v>0.7609999999999999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7.5999999999999998E-2</v>
      </c>
    </row>
    <row r="24" spans="1:3" ht="15" customHeight="1" x14ac:dyDescent="0.25">
      <c r="B24" s="6" t="s">
        <v>22</v>
      </c>
      <c r="C24" s="28">
        <v>0.42870000000000003</v>
      </c>
    </row>
    <row r="25" spans="1:3" ht="15" customHeight="1" x14ac:dyDescent="0.25">
      <c r="B25" s="6" t="s">
        <v>23</v>
      </c>
      <c r="C25" s="28">
        <v>0.38779999999999998</v>
      </c>
    </row>
    <row r="26" spans="1:3" ht="15" customHeight="1" x14ac:dyDescent="0.25">
      <c r="B26" s="6" t="s">
        <v>24</v>
      </c>
      <c r="C26" s="28">
        <v>0.1075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0.28694122510860798</v>
      </c>
    </row>
    <row r="30" spans="1:3" ht="14.25" customHeight="1" x14ac:dyDescent="0.25">
      <c r="B30" s="11" t="s">
        <v>27</v>
      </c>
      <c r="C30" s="90">
        <v>5.0024672511500702E-2</v>
      </c>
    </row>
    <row r="31" spans="1:3" ht="14.25" customHeight="1" x14ac:dyDescent="0.25">
      <c r="B31" s="11" t="s">
        <v>28</v>
      </c>
      <c r="C31" s="90">
        <v>8.0042096462401291E-2</v>
      </c>
    </row>
    <row r="32" spans="1:3" ht="14.25" customHeight="1" x14ac:dyDescent="0.25">
      <c r="B32" s="11" t="s">
        <v>29</v>
      </c>
      <c r="C32" s="90">
        <v>0.58299200591749001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20.246217787220701</v>
      </c>
    </row>
    <row r="38" spans="1:5" ht="15" customHeight="1" x14ac:dyDescent="0.25">
      <c r="B38" s="55" t="s">
        <v>34</v>
      </c>
      <c r="C38" s="84">
        <v>31.145861605415799</v>
      </c>
      <c r="D38" s="91"/>
      <c r="E38" s="92"/>
    </row>
    <row r="39" spans="1:5" ht="15" customHeight="1" x14ac:dyDescent="0.25">
      <c r="B39" s="55" t="s">
        <v>35</v>
      </c>
      <c r="C39" s="84">
        <v>42.460151798518197</v>
      </c>
      <c r="D39" s="91"/>
      <c r="E39" s="91"/>
    </row>
    <row r="40" spans="1:5" ht="15" customHeight="1" x14ac:dyDescent="0.25">
      <c r="B40" s="55" t="s">
        <v>36</v>
      </c>
      <c r="C40" s="84">
        <v>2.52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13.80084639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2.63053E-2</v>
      </c>
      <c r="D45" s="91"/>
    </row>
    <row r="46" spans="1:5" ht="15.75" customHeight="1" x14ac:dyDescent="0.25">
      <c r="B46" s="55" t="s">
        <v>41</v>
      </c>
      <c r="C46" s="28">
        <v>0.13681299999999999</v>
      </c>
      <c r="D46" s="91"/>
    </row>
    <row r="47" spans="1:5" ht="15.75" customHeight="1" x14ac:dyDescent="0.25">
      <c r="B47" s="55" t="s">
        <v>42</v>
      </c>
      <c r="C47" s="28">
        <v>0.21937799999999999</v>
      </c>
      <c r="D47" s="91"/>
      <c r="E47" s="92"/>
    </row>
    <row r="48" spans="1:5" ht="15" customHeight="1" x14ac:dyDescent="0.25">
      <c r="B48" s="55" t="s">
        <v>43</v>
      </c>
      <c r="C48" s="29">
        <v>0.61750369999999999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0.40570099999999998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0.167510149999999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0.185458480585623</v>
      </c>
      <c r="C2" s="82">
        <v>0.95</v>
      </c>
      <c r="D2" s="83">
        <v>34.615059877826937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42.447411164630637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47.3190436565448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0.55584568086688169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13.46512306465123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13.46512306465123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13.46512306465123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13.46512306465123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13.46512306465123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13.46512306465123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0.28632999999999997</v>
      </c>
      <c r="C16" s="82">
        <v>0.95</v>
      </c>
      <c r="D16" s="83">
        <v>0.20435372756164799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0.1782716</v>
      </c>
      <c r="C18" s="82">
        <v>0.95</v>
      </c>
      <c r="D18" s="83">
        <v>1.2013582500201629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0.1782716</v>
      </c>
      <c r="C19" s="82">
        <v>0.95</v>
      </c>
      <c r="D19" s="83">
        <v>1.2013582500201629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0.90225809999999995</v>
      </c>
      <c r="C21" s="82">
        <v>0.95</v>
      </c>
      <c r="D21" s="83">
        <v>4.1835707219283771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22.937030782027101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4.4144238992015667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0.67517787161781007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0.56810832023620594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19.469652401389489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60.20828898640999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2.7081244638211008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0.3800509163391646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0.38931040000000011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0.86750693088186392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4.6447076133328133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0.47413276717842989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9.6105613559484354E-2</v>
      </c>
      <c r="C3" s="103">
        <f>frac_mam_1_5months * 2.6</f>
        <v>9.6105613559484354E-2</v>
      </c>
      <c r="D3" s="103">
        <f>frac_mam_6_11months * 2.6</f>
        <v>8.5290761291980655E-2</v>
      </c>
      <c r="E3" s="103">
        <f>frac_mam_12_23months * 2.6</f>
        <v>2.8507290221750858E-2</v>
      </c>
      <c r="F3" s="103">
        <f>frac_mam_24_59months * 2.6</f>
        <v>5.2492974698543603E-2</v>
      </c>
    </row>
    <row r="4" spans="1:6" ht="15.75" customHeight="1" x14ac:dyDescent="0.25">
      <c r="A4" s="67" t="s">
        <v>204</v>
      </c>
      <c r="B4" s="103">
        <f>frac_sam_1month * 2.6</f>
        <v>5.2136785909533523E-2</v>
      </c>
      <c r="C4" s="103">
        <f>frac_sam_1_5months * 2.6</f>
        <v>5.2136785909533523E-2</v>
      </c>
      <c r="D4" s="103">
        <f>frac_sam_6_11months * 2.6</f>
        <v>6.5846870094537741E-2</v>
      </c>
      <c r="E4" s="103">
        <f>frac_sam_12_23months * 2.6</f>
        <v>3.4877971932292064E-2</v>
      </c>
      <c r="F4" s="103">
        <f>frac_sam_24_59months * 2.6</f>
        <v>2.4825429730117379E-2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3.4000000000000002E-2</v>
      </c>
      <c r="E2" s="37">
        <f>food_insecure</f>
        <v>3.4000000000000002E-2</v>
      </c>
      <c r="F2" s="37">
        <f>food_insecure</f>
        <v>3.4000000000000002E-2</v>
      </c>
      <c r="G2" s="37">
        <f>food_insecure</f>
        <v>3.4000000000000002E-2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3.4000000000000002E-2</v>
      </c>
      <c r="F5" s="37">
        <f>food_insecure</f>
        <v>3.4000000000000002E-2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3.4000000000000002E-2</v>
      </c>
      <c r="F8" s="37">
        <f>food_insecure</f>
        <v>3.4000000000000002E-2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3.4000000000000002E-2</v>
      </c>
      <c r="F9" s="37">
        <f>food_insecure</f>
        <v>3.4000000000000002E-2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0.68</v>
      </c>
      <c r="E10" s="37">
        <f>IF(ISBLANK(comm_deliv), frac_children_health_facility,1)</f>
        <v>0.68</v>
      </c>
      <c r="F10" s="37">
        <f>IF(ISBLANK(comm_deliv), frac_children_health_facility,1)</f>
        <v>0.68</v>
      </c>
      <c r="G10" s="37">
        <f>IF(ISBLANK(comm_deliv), frac_children_health_facility,1)</f>
        <v>0.68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3.4000000000000002E-2</v>
      </c>
      <c r="I15" s="37">
        <f>food_insecure</f>
        <v>3.4000000000000002E-2</v>
      </c>
      <c r="J15" s="37">
        <f>food_insecure</f>
        <v>3.4000000000000002E-2</v>
      </c>
      <c r="K15" s="37">
        <f>food_insecure</f>
        <v>3.4000000000000002E-2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0.77599999999999991</v>
      </c>
      <c r="I18" s="37">
        <f>frac_PW_health_facility</f>
        <v>0.77599999999999991</v>
      </c>
      <c r="J18" s="37">
        <f>frac_PW_health_facility</f>
        <v>0.77599999999999991</v>
      </c>
      <c r="K18" s="37">
        <f>frac_PW_health_facility</f>
        <v>0.77599999999999991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0.96</v>
      </c>
      <c r="I19" s="37">
        <f>frac_malaria_risk</f>
        <v>0.96</v>
      </c>
      <c r="J19" s="37">
        <f>frac_malaria_risk</f>
        <v>0.96</v>
      </c>
      <c r="K19" s="37">
        <f>frac_malaria_risk</f>
        <v>0.96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0.7609999999999999</v>
      </c>
      <c r="M24" s="37">
        <f>famplan_unmet_need</f>
        <v>0.7609999999999999</v>
      </c>
      <c r="N24" s="37">
        <f>famplan_unmet_need</f>
        <v>0.7609999999999999</v>
      </c>
      <c r="O24" s="37">
        <f>famplan_unmet_need</f>
        <v>0.7609999999999999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0.33505584958288803</v>
      </c>
      <c r="M25" s="37">
        <f>(1-food_insecure)*(0.49)+food_insecure*(0.7)</f>
        <v>0.49713999999999997</v>
      </c>
      <c r="N25" s="37">
        <f>(1-food_insecure)*(0.49)+food_insecure*(0.7)</f>
        <v>0.49713999999999997</v>
      </c>
      <c r="O25" s="37">
        <f>(1-food_insecure)*(0.49)+food_insecure*(0.7)</f>
        <v>0.49713999999999997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0.14359536410695201</v>
      </c>
      <c r="M26" s="37">
        <f>(1-food_insecure)*(0.21)+food_insecure*(0.3)</f>
        <v>0.21305999999999997</v>
      </c>
      <c r="N26" s="37">
        <f>(1-food_insecure)*(0.21)+food_insecure*(0.3)</f>
        <v>0.21305999999999997</v>
      </c>
      <c r="O26" s="37">
        <f>(1-food_insecure)*(0.21)+food_insecure*(0.3)</f>
        <v>0.21305999999999997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0.19531557551016002</v>
      </c>
      <c r="M27" s="37">
        <f>(1-food_insecure)*(0.3)</f>
        <v>0.2898</v>
      </c>
      <c r="N27" s="37">
        <f>(1-food_insecure)*(0.3)</f>
        <v>0.2898</v>
      </c>
      <c r="O27" s="37">
        <f>(1-food_insecure)*(0.3)</f>
        <v>0.2898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0.32603321079999997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0.96</v>
      </c>
      <c r="D34" s="37">
        <f t="shared" si="3"/>
        <v>0.96</v>
      </c>
      <c r="E34" s="37">
        <f t="shared" si="3"/>
        <v>0.96</v>
      </c>
      <c r="F34" s="37">
        <f t="shared" si="3"/>
        <v>0.96</v>
      </c>
      <c r="G34" s="37">
        <f t="shared" si="3"/>
        <v>0.96</v>
      </c>
      <c r="H34" s="37">
        <f t="shared" si="3"/>
        <v>0.96</v>
      </c>
      <c r="I34" s="37">
        <f t="shared" si="3"/>
        <v>0.96</v>
      </c>
      <c r="J34" s="37">
        <f t="shared" si="3"/>
        <v>0.96</v>
      </c>
      <c r="K34" s="37">
        <f t="shared" si="3"/>
        <v>0.96</v>
      </c>
      <c r="L34" s="37">
        <f t="shared" si="3"/>
        <v>0.96</v>
      </c>
      <c r="M34" s="37">
        <f t="shared" si="3"/>
        <v>0.96</v>
      </c>
      <c r="N34" s="37">
        <f t="shared" si="3"/>
        <v>0.96</v>
      </c>
      <c r="O34" s="37">
        <f t="shared" si="3"/>
        <v>0.96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87161.407999999996</v>
      </c>
      <c r="C2" s="93">
        <v>130000</v>
      </c>
      <c r="D2" s="93">
        <v>204000</v>
      </c>
      <c r="E2" s="93">
        <v>142000</v>
      </c>
      <c r="F2" s="93">
        <v>93000</v>
      </c>
      <c r="G2" s="94">
        <f t="shared" ref="G2:G11" si="0">C2+D2+E2+F2</f>
        <v>569000</v>
      </c>
      <c r="H2" s="94">
        <f t="shared" ref="H2:H11" si="1">(B2 + stillbirth*B2/(1000-stillbirth))/(1-abortion)</f>
        <v>100433.11655956203</v>
      </c>
      <c r="I2" s="94">
        <f t="shared" ref="I2:I11" si="2">G2-H2</f>
        <v>468566.88344043796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88448.617200000008</v>
      </c>
      <c r="C3" s="93">
        <v>134000</v>
      </c>
      <c r="D3" s="93">
        <v>211000</v>
      </c>
      <c r="E3" s="93">
        <v>145000</v>
      </c>
      <c r="F3" s="93">
        <v>98000</v>
      </c>
      <c r="G3" s="94">
        <f t="shared" si="0"/>
        <v>588000</v>
      </c>
      <c r="H3" s="94">
        <f t="shared" si="1"/>
        <v>101916.32380215431</v>
      </c>
      <c r="I3" s="94">
        <f t="shared" si="2"/>
        <v>486083.67619784572</v>
      </c>
    </row>
    <row r="4" spans="1:9" ht="15.75" customHeight="1" x14ac:dyDescent="0.25">
      <c r="A4" s="59">
        <f t="shared" si="3"/>
        <v>2023</v>
      </c>
      <c r="B4" s="32">
        <v>89742.18240000002</v>
      </c>
      <c r="C4" s="93">
        <v>138000</v>
      </c>
      <c r="D4" s="93">
        <v>219000</v>
      </c>
      <c r="E4" s="93">
        <v>150000</v>
      </c>
      <c r="F4" s="93">
        <v>102000</v>
      </c>
      <c r="G4" s="94">
        <f t="shared" si="0"/>
        <v>609000</v>
      </c>
      <c r="H4" s="94">
        <f t="shared" si="1"/>
        <v>103406.85484668487</v>
      </c>
      <c r="I4" s="94">
        <f t="shared" si="2"/>
        <v>505593.14515331516</v>
      </c>
    </row>
    <row r="5" spans="1:9" ht="15.75" customHeight="1" x14ac:dyDescent="0.25">
      <c r="A5" s="59">
        <f t="shared" si="3"/>
        <v>2024</v>
      </c>
      <c r="B5" s="32">
        <v>90968.238000000027</v>
      </c>
      <c r="C5" s="93">
        <v>142000</v>
      </c>
      <c r="D5" s="93">
        <v>226000</v>
      </c>
      <c r="E5" s="93">
        <v>154000</v>
      </c>
      <c r="F5" s="93">
        <v>106000</v>
      </c>
      <c r="G5" s="94">
        <f t="shared" si="0"/>
        <v>628000</v>
      </c>
      <c r="H5" s="94">
        <f t="shared" si="1"/>
        <v>104819.59688251</v>
      </c>
      <c r="I5" s="94">
        <f t="shared" si="2"/>
        <v>523180.40311749</v>
      </c>
    </row>
    <row r="6" spans="1:9" ht="15.75" customHeight="1" x14ac:dyDescent="0.25">
      <c r="A6" s="59">
        <f t="shared" si="3"/>
        <v>2025</v>
      </c>
      <c r="B6" s="32">
        <v>92196.736000000004</v>
      </c>
      <c r="C6" s="93">
        <v>146000</v>
      </c>
      <c r="D6" s="93">
        <v>234000</v>
      </c>
      <c r="E6" s="93">
        <v>158000</v>
      </c>
      <c r="F6" s="93">
        <v>109000</v>
      </c>
      <c r="G6" s="94">
        <f t="shared" si="0"/>
        <v>647000</v>
      </c>
      <c r="H6" s="94">
        <f t="shared" si="1"/>
        <v>106235.15321252233</v>
      </c>
      <c r="I6" s="94">
        <f t="shared" si="2"/>
        <v>540764.84678747761</v>
      </c>
    </row>
    <row r="7" spans="1:9" ht="15.75" customHeight="1" x14ac:dyDescent="0.25">
      <c r="A7" s="59">
        <f t="shared" si="3"/>
        <v>2026</v>
      </c>
      <c r="B7" s="32">
        <v>93431.563600000009</v>
      </c>
      <c r="C7" s="93">
        <v>150000</v>
      </c>
      <c r="D7" s="93">
        <v>242000</v>
      </c>
      <c r="E7" s="93">
        <v>163000</v>
      </c>
      <c r="F7" s="93">
        <v>114000</v>
      </c>
      <c r="G7" s="94">
        <f t="shared" si="0"/>
        <v>669000</v>
      </c>
      <c r="H7" s="94">
        <f t="shared" si="1"/>
        <v>107658.00292465369</v>
      </c>
      <c r="I7" s="94">
        <f t="shared" si="2"/>
        <v>561341.9970753463</v>
      </c>
    </row>
    <row r="8" spans="1:9" ht="15.75" customHeight="1" x14ac:dyDescent="0.25">
      <c r="A8" s="59">
        <f t="shared" si="3"/>
        <v>2027</v>
      </c>
      <c r="B8" s="32">
        <v>94634.954400000002</v>
      </c>
      <c r="C8" s="93">
        <v>154000</v>
      </c>
      <c r="D8" s="93">
        <v>248000</v>
      </c>
      <c r="E8" s="93">
        <v>169000</v>
      </c>
      <c r="F8" s="93">
        <v>116000</v>
      </c>
      <c r="G8" s="94">
        <f t="shared" si="0"/>
        <v>687000</v>
      </c>
      <c r="H8" s="94">
        <f t="shared" si="1"/>
        <v>109044.629084744</v>
      </c>
      <c r="I8" s="94">
        <f t="shared" si="2"/>
        <v>577955.37091525597</v>
      </c>
    </row>
    <row r="9" spans="1:9" ht="15.75" customHeight="1" x14ac:dyDescent="0.25">
      <c r="A9" s="59">
        <f t="shared" si="3"/>
        <v>2028</v>
      </c>
      <c r="B9" s="32">
        <v>95805.524800000014</v>
      </c>
      <c r="C9" s="93">
        <v>158000</v>
      </c>
      <c r="D9" s="93">
        <v>256000</v>
      </c>
      <c r="E9" s="93">
        <v>175000</v>
      </c>
      <c r="F9" s="93">
        <v>120000</v>
      </c>
      <c r="G9" s="94">
        <f t="shared" si="0"/>
        <v>709000</v>
      </c>
      <c r="H9" s="94">
        <f t="shared" si="1"/>
        <v>110393.4374177206</v>
      </c>
      <c r="I9" s="94">
        <f t="shared" si="2"/>
        <v>598606.56258227944</v>
      </c>
    </row>
    <row r="10" spans="1:9" ht="15.75" customHeight="1" x14ac:dyDescent="0.25">
      <c r="A10" s="59">
        <f t="shared" si="3"/>
        <v>2029</v>
      </c>
      <c r="B10" s="32">
        <v>96941.891200000013</v>
      </c>
      <c r="C10" s="93">
        <v>162000</v>
      </c>
      <c r="D10" s="93">
        <v>264000</v>
      </c>
      <c r="E10" s="93">
        <v>181000</v>
      </c>
      <c r="F10" s="93">
        <v>122000</v>
      </c>
      <c r="G10" s="94">
        <f t="shared" si="0"/>
        <v>729000</v>
      </c>
      <c r="H10" s="94">
        <f t="shared" si="1"/>
        <v>111702.83364851083</v>
      </c>
      <c r="I10" s="94">
        <f t="shared" si="2"/>
        <v>617297.16635148914</v>
      </c>
    </row>
    <row r="11" spans="1:9" ht="15.75" customHeight="1" x14ac:dyDescent="0.25">
      <c r="A11" s="59">
        <f t="shared" si="3"/>
        <v>2030</v>
      </c>
      <c r="B11" s="32">
        <v>98042.67</v>
      </c>
      <c r="C11" s="93">
        <v>166000</v>
      </c>
      <c r="D11" s="93">
        <v>272000</v>
      </c>
      <c r="E11" s="93">
        <v>188000</v>
      </c>
      <c r="F11" s="93">
        <v>126000</v>
      </c>
      <c r="G11" s="94">
        <f t="shared" si="0"/>
        <v>752000</v>
      </c>
      <c r="H11" s="94">
        <f t="shared" si="1"/>
        <v>112971.22350204203</v>
      </c>
      <c r="I11" s="94">
        <f t="shared" si="2"/>
        <v>639028.776497958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4.2190205994141663E-3</v>
      </c>
    </row>
    <row r="4" spans="1:8" ht="15.75" customHeight="1" x14ac:dyDescent="0.25">
      <c r="B4" s="9" t="s">
        <v>69</v>
      </c>
      <c r="C4" s="33">
        <v>0.14695953205628501</v>
      </c>
    </row>
    <row r="5" spans="1:8" ht="15.75" customHeight="1" x14ac:dyDescent="0.25">
      <c r="B5" s="9" t="s">
        <v>70</v>
      </c>
      <c r="C5" s="33">
        <v>6.1942013870327717E-2</v>
      </c>
    </row>
    <row r="6" spans="1:8" ht="15.75" customHeight="1" x14ac:dyDescent="0.25">
      <c r="B6" s="9" t="s">
        <v>71</v>
      </c>
      <c r="C6" s="33">
        <v>0.24871256471151901</v>
      </c>
    </row>
    <row r="7" spans="1:8" ht="15.75" customHeight="1" x14ac:dyDescent="0.25">
      <c r="B7" s="9" t="s">
        <v>72</v>
      </c>
      <c r="C7" s="33">
        <v>0.34225714943392849</v>
      </c>
    </row>
    <row r="8" spans="1:8" ht="15.75" customHeight="1" x14ac:dyDescent="0.25">
      <c r="B8" s="9" t="s">
        <v>73</v>
      </c>
      <c r="C8" s="33">
        <v>4.9314887693846197E-3</v>
      </c>
    </row>
    <row r="9" spans="1:8" ht="15.75" customHeight="1" x14ac:dyDescent="0.25">
      <c r="B9" s="9" t="s">
        <v>74</v>
      </c>
      <c r="C9" s="33">
        <v>0.12452946715978409</v>
      </c>
    </row>
    <row r="10" spans="1:8" ht="15.75" customHeight="1" x14ac:dyDescent="0.25">
      <c r="B10" s="9" t="s">
        <v>75</v>
      </c>
      <c r="C10" s="33">
        <v>6.6448763399357E-2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9.3002719565159278E-2</v>
      </c>
      <c r="D14" s="33">
        <v>9.3002719565159278E-2</v>
      </c>
      <c r="E14" s="33">
        <v>9.3002719565159278E-2</v>
      </c>
      <c r="F14" s="33">
        <v>9.3002719565159278E-2</v>
      </c>
    </row>
    <row r="15" spans="1:8" ht="15.75" customHeight="1" x14ac:dyDescent="0.25">
      <c r="B15" s="9" t="s">
        <v>82</v>
      </c>
      <c r="C15" s="33">
        <v>0.17389841136623249</v>
      </c>
      <c r="D15" s="33">
        <v>0.17389841136623249</v>
      </c>
      <c r="E15" s="33">
        <v>0.17389841136623249</v>
      </c>
      <c r="F15" s="33">
        <v>0.17389841136623249</v>
      </c>
    </row>
    <row r="16" spans="1:8" ht="15.75" customHeight="1" x14ac:dyDescent="0.25">
      <c r="B16" s="9" t="s">
        <v>83</v>
      </c>
      <c r="C16" s="33">
        <v>1.38491886683008E-2</v>
      </c>
      <c r="D16" s="33">
        <v>1.38491886683008E-2</v>
      </c>
      <c r="E16" s="33">
        <v>1.38491886683008E-2</v>
      </c>
      <c r="F16" s="33">
        <v>1.38491886683008E-2</v>
      </c>
    </row>
    <row r="17" spans="1:8" ht="15.75" customHeight="1" x14ac:dyDescent="0.25">
      <c r="B17" s="9" t="s">
        <v>84</v>
      </c>
      <c r="C17" s="33">
        <v>0.15255830528445291</v>
      </c>
      <c r="D17" s="33">
        <v>0.15255830528445291</v>
      </c>
      <c r="E17" s="33">
        <v>0.15255830528445291</v>
      </c>
      <c r="F17" s="33">
        <v>0.15255830528445291</v>
      </c>
    </row>
    <row r="18" spans="1:8" ht="15.75" customHeight="1" x14ac:dyDescent="0.25">
      <c r="B18" s="9" t="s">
        <v>85</v>
      </c>
      <c r="C18" s="33">
        <v>0.10405518983856631</v>
      </c>
      <c r="D18" s="33">
        <v>0.10405518983856631</v>
      </c>
      <c r="E18" s="33">
        <v>0.10405518983856631</v>
      </c>
      <c r="F18" s="33">
        <v>0.10405518983856631</v>
      </c>
    </row>
    <row r="19" spans="1:8" ht="15.75" customHeight="1" x14ac:dyDescent="0.25">
      <c r="B19" s="9" t="s">
        <v>86</v>
      </c>
      <c r="C19" s="33">
        <v>3.0765552398281409E-2</v>
      </c>
      <c r="D19" s="33">
        <v>3.0765552398281409E-2</v>
      </c>
      <c r="E19" s="33">
        <v>3.0765552398281409E-2</v>
      </c>
      <c r="F19" s="33">
        <v>3.0765552398281409E-2</v>
      </c>
    </row>
    <row r="20" spans="1:8" ht="15.75" customHeight="1" x14ac:dyDescent="0.25">
      <c r="B20" s="9" t="s">
        <v>87</v>
      </c>
      <c r="C20" s="33">
        <v>0.11042146158520411</v>
      </c>
      <c r="D20" s="33">
        <v>0.11042146158520411</v>
      </c>
      <c r="E20" s="33">
        <v>0.11042146158520411</v>
      </c>
      <c r="F20" s="33">
        <v>0.11042146158520411</v>
      </c>
    </row>
    <row r="21" spans="1:8" ht="15.75" customHeight="1" x14ac:dyDescent="0.25">
      <c r="B21" s="9" t="s">
        <v>88</v>
      </c>
      <c r="C21" s="33">
        <v>7.5645132808948592E-2</v>
      </c>
      <c r="D21" s="33">
        <v>7.5645132808948592E-2</v>
      </c>
      <c r="E21" s="33">
        <v>7.5645132808948592E-2</v>
      </c>
      <c r="F21" s="33">
        <v>7.5645132808948592E-2</v>
      </c>
    </row>
    <row r="22" spans="1:8" ht="15.75" customHeight="1" x14ac:dyDescent="0.25">
      <c r="B22" s="9" t="s">
        <v>89</v>
      </c>
      <c r="C22" s="33">
        <v>0.2458040384848543</v>
      </c>
      <c r="D22" s="33">
        <v>0.2458040384848543</v>
      </c>
      <c r="E22" s="33">
        <v>0.2458040384848543</v>
      </c>
      <c r="F22" s="33">
        <v>0.2458040384848543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9.5711987999999998E-2</v>
      </c>
    </row>
    <row r="27" spans="1:8" ht="15.75" customHeight="1" x14ac:dyDescent="0.25">
      <c r="B27" s="9" t="s">
        <v>92</v>
      </c>
      <c r="C27" s="33">
        <v>4.2970438999999999E-2</v>
      </c>
    </row>
    <row r="28" spans="1:8" ht="15.75" customHeight="1" x14ac:dyDescent="0.25">
      <c r="B28" s="9" t="s">
        <v>93</v>
      </c>
      <c r="C28" s="33">
        <v>0.19642078600000001</v>
      </c>
    </row>
    <row r="29" spans="1:8" ht="15.75" customHeight="1" x14ac:dyDescent="0.25">
      <c r="B29" s="9" t="s">
        <v>94</v>
      </c>
      <c r="C29" s="33">
        <v>0.206894785</v>
      </c>
    </row>
    <row r="30" spans="1:8" ht="15.75" customHeight="1" x14ac:dyDescent="0.25">
      <c r="B30" s="9" t="s">
        <v>95</v>
      </c>
      <c r="C30" s="33">
        <v>2.7698743000000001E-2</v>
      </c>
    </row>
    <row r="31" spans="1:8" ht="15.75" customHeight="1" x14ac:dyDescent="0.25">
      <c r="B31" s="9" t="s">
        <v>96</v>
      </c>
      <c r="C31" s="33">
        <v>0.20935653800000001</v>
      </c>
    </row>
    <row r="32" spans="1:8" ht="15.75" customHeight="1" x14ac:dyDescent="0.25">
      <c r="B32" s="9" t="s">
        <v>97</v>
      </c>
      <c r="C32" s="33">
        <v>1.2451637999999999E-2</v>
      </c>
    </row>
    <row r="33" spans="2:3" ht="15.75" customHeight="1" x14ac:dyDescent="0.25">
      <c r="B33" s="9" t="s">
        <v>98</v>
      </c>
      <c r="C33" s="33">
        <v>5.1474696E-2</v>
      </c>
    </row>
    <row r="34" spans="2:3" ht="15.75" customHeight="1" x14ac:dyDescent="0.25">
      <c r="B34" s="9" t="s">
        <v>99</v>
      </c>
      <c r="C34" s="33">
        <v>0.15702038800000001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5.3857188671827302E-2</v>
      </c>
      <c r="D4" s="96">
        <v>5.3857188671827302E-2</v>
      </c>
      <c r="E4" s="96">
        <v>7.6917156577110304E-2</v>
      </c>
      <c r="F4" s="96">
        <v>0.13323393464088401</v>
      </c>
      <c r="G4" s="96">
        <v>0.118883572518825</v>
      </c>
    </row>
    <row r="5" spans="1:15" ht="15.75" customHeight="1" x14ac:dyDescent="0.25">
      <c r="B5" s="59" t="s">
        <v>105</v>
      </c>
      <c r="C5" s="96">
        <v>5.80930486321449E-2</v>
      </c>
      <c r="D5" s="96">
        <v>5.80930486321449E-2</v>
      </c>
      <c r="E5" s="96">
        <v>3.3731967210769702E-2</v>
      </c>
      <c r="F5" s="96">
        <v>6.7180462181568104E-2</v>
      </c>
      <c r="G5" s="96">
        <v>6.2817759811878204E-2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3.6963697522878598E-2</v>
      </c>
      <c r="D10" s="96">
        <v>3.6963697522878598E-2</v>
      </c>
      <c r="E10" s="96">
        <v>3.2804138958454097E-2</v>
      </c>
      <c r="F10" s="96">
        <v>1.0964342392981099E-2</v>
      </c>
      <c r="G10" s="96">
        <v>2.0189605653286001E-2</v>
      </c>
    </row>
    <row r="11" spans="1:15" ht="15.75" customHeight="1" x14ac:dyDescent="0.25">
      <c r="B11" s="59" t="s">
        <v>110</v>
      </c>
      <c r="C11" s="96">
        <v>2.00526099652052E-2</v>
      </c>
      <c r="D11" s="96">
        <v>2.00526099652052E-2</v>
      </c>
      <c r="E11" s="96">
        <v>2.5325719267129902E-2</v>
      </c>
      <c r="F11" s="96">
        <v>1.34146045893431E-2</v>
      </c>
      <c r="G11" s="96">
        <v>9.5482422038912999E-3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0.90030758050000004</v>
      </c>
      <c r="D14" s="98">
        <v>0.891409188252</v>
      </c>
      <c r="E14" s="98">
        <v>0.891409188252</v>
      </c>
      <c r="F14" s="98">
        <v>0.79417818844199994</v>
      </c>
      <c r="G14" s="98">
        <v>0.79417818844199994</v>
      </c>
      <c r="H14" s="99">
        <v>0.60599999999999998</v>
      </c>
      <c r="I14" s="99">
        <v>0.60599999999999998</v>
      </c>
      <c r="J14" s="99">
        <v>0.60599999999999998</v>
      </c>
      <c r="K14" s="99">
        <v>0.60599999999999998</v>
      </c>
      <c r="L14" s="99">
        <v>0.58899999999999997</v>
      </c>
      <c r="M14" s="99">
        <v>0.58899999999999997</v>
      </c>
      <c r="N14" s="99">
        <v>0.58899999999999997</v>
      </c>
      <c r="O14" s="99">
        <v>0.58899999999999997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0.36525568571643052</v>
      </c>
      <c r="D15" s="95">
        <f t="shared" si="0"/>
        <v>0.36164559908302463</v>
      </c>
      <c r="E15" s="95">
        <f t="shared" si="0"/>
        <v>0.36164559908302463</v>
      </c>
      <c r="F15" s="95">
        <f t="shared" si="0"/>
        <v>0.32219888522910778</v>
      </c>
      <c r="G15" s="95">
        <f t="shared" si="0"/>
        <v>0.32219888522910778</v>
      </c>
      <c r="H15" s="95">
        <f t="shared" si="0"/>
        <v>0.24585480599999998</v>
      </c>
      <c r="I15" s="95">
        <f t="shared" si="0"/>
        <v>0.24585480599999998</v>
      </c>
      <c r="J15" s="95">
        <f t="shared" si="0"/>
        <v>0.24585480599999998</v>
      </c>
      <c r="K15" s="95">
        <f t="shared" si="0"/>
        <v>0.24585480599999998</v>
      </c>
      <c r="L15" s="95">
        <f t="shared" si="0"/>
        <v>0.23895788899999998</v>
      </c>
      <c r="M15" s="95">
        <f t="shared" si="0"/>
        <v>0.23895788899999998</v>
      </c>
      <c r="N15" s="95">
        <f t="shared" si="0"/>
        <v>0.23895788899999998</v>
      </c>
      <c r="O15" s="95">
        <f t="shared" si="0"/>
        <v>0.23895788899999998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0.108938433229923</v>
      </c>
      <c r="D2" s="96">
        <v>4.5115040000000002E-2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0.245027080178261</v>
      </c>
      <c r="D3" s="96">
        <v>0.178646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0.57919317483902</v>
      </c>
      <c r="D4" s="96">
        <v>0.6424377</v>
      </c>
      <c r="E4" s="96">
        <v>0.67121189832687411</v>
      </c>
      <c r="F4" s="96">
        <v>0.228439301252365</v>
      </c>
      <c r="G4" s="96">
        <v>0</v>
      </c>
    </row>
    <row r="5" spans="1:7" x14ac:dyDescent="0.25">
      <c r="B5" s="67" t="s">
        <v>122</v>
      </c>
      <c r="C5" s="95">
        <v>6.6841311752795896E-2</v>
      </c>
      <c r="D5" s="95">
        <v>0.13380126000000001</v>
      </c>
      <c r="E5" s="95">
        <v>0.32878810167312589</v>
      </c>
      <c r="F5" s="95">
        <v>0.771560698747635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2022-02-22T00:08:49Z</dcterms:modified>
</cp:coreProperties>
</file>