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55B8D295-70F0-409D-A97C-2FEC5C981BC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3" i="2"/>
  <c r="A32" i="2"/>
  <c r="A31" i="2"/>
  <c r="A27" i="2"/>
  <c r="A25" i="2"/>
  <c r="A24" i="2"/>
  <c r="A23" i="2"/>
  <c r="A19" i="2"/>
  <c r="A17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8" i="2" l="1"/>
  <c r="A26" i="2"/>
  <c r="A34" i="2"/>
  <c r="A39" i="2"/>
  <c r="A20" i="2"/>
  <c r="A13" i="2"/>
  <c r="A21" i="2"/>
  <c r="A29" i="2"/>
  <c r="A37" i="2"/>
  <c r="A4" i="2"/>
  <c r="A5" i="2" s="1"/>
  <c r="A6" i="2"/>
  <c r="A7" i="2" s="1"/>
  <c r="A8" i="2" s="1"/>
  <c r="A9" i="2" s="1"/>
  <c r="A10" i="2" s="1"/>
  <c r="A11" i="2" s="1"/>
  <c r="A12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<sst xmlns="http://schemas.openxmlformats.org/spreadsheetml/2006/main" count="2092" uniqueCount="337">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</sst>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746884.828125</v>
      </c>
    </row>
    <row r="8" spans="1:3" ht="15" customHeight="1" x14ac:dyDescent="0.25">
      <c r="B8" s="59" t="s">
        <v>8</v>
      </c>
      <c r="C8" s="27">
        <v>0.40899999999999997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0.91188728330000002</v>
      </c>
    </row>
    <row r="11" spans="1:3" ht="15" customHeight="1" x14ac:dyDescent="0.25">
      <c r="B11" s="59" t="s">
        <v>11</v>
      </c>
      <c r="C11" s="27">
        <v>0.93900000000000006</v>
      </c>
    </row>
    <row r="12" spans="1:3" ht="15" customHeight="1" x14ac:dyDescent="0.25">
      <c r="B12" s="59" t="s">
        <v>12</v>
      </c>
      <c r="C12" s="27">
        <v>0.93</v>
      </c>
    </row>
    <row r="13" spans="1:3" ht="15" customHeight="1" x14ac:dyDescent="0.25">
      <c r="B13" s="59" t="s">
        <v>13</v>
      </c>
      <c r="C13" s="27">
        <v>0.77700000000000002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5.2499999999999998E-2</v>
      </c>
    </row>
    <row r="24" spans="1:3" ht="15" customHeight="1" x14ac:dyDescent="0.25">
      <c r="B24" s="6" t="s">
        <v>22</v>
      </c>
      <c r="C24" s="28">
        <v>0.53039999999999998</v>
      </c>
    </row>
    <row r="25" spans="1:3" ht="15" customHeight="1" x14ac:dyDescent="0.25">
      <c r="B25" s="6" t="s">
        <v>23</v>
      </c>
      <c r="C25" s="28">
        <v>0.39929999999999999</v>
      </c>
    </row>
    <row r="26" spans="1:3" ht="15" customHeight="1" x14ac:dyDescent="0.25">
      <c r="B26" s="6" t="s">
        <v>24</v>
      </c>
      <c r="C26" s="28">
        <v>1.78E-2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0.24765214499010299</v>
      </c>
    </row>
    <row r="30" spans="1:3" ht="14.25" customHeight="1" x14ac:dyDescent="0.25">
      <c r="B30" s="11" t="s">
        <v>27</v>
      </c>
      <c r="C30" s="90">
        <v>3.6736298558651202E-2</v>
      </c>
    </row>
    <row r="31" spans="1:3" ht="14.25" customHeight="1" x14ac:dyDescent="0.25">
      <c r="B31" s="11" t="s">
        <v>28</v>
      </c>
      <c r="C31" s="90">
        <v>7.9440757172969098E-2</v>
      </c>
    </row>
    <row r="32" spans="1:3" ht="14.25" customHeight="1" x14ac:dyDescent="0.25">
      <c r="B32" s="11" t="s">
        <v>29</v>
      </c>
      <c r="C32" s="90">
        <v>0.63617079927827702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32.416897502547101</v>
      </c>
    </row>
    <row r="38" spans="1:5" ht="15" customHeight="1" x14ac:dyDescent="0.25">
      <c r="B38" s="55" t="s">
        <v>34</v>
      </c>
      <c r="C38" s="84">
        <v>62.182780398053403</v>
      </c>
      <c r="D38" s="91"/>
      <c r="E38" s="92"/>
    </row>
    <row r="39" spans="1:5" ht="15" customHeight="1" x14ac:dyDescent="0.25">
      <c r="B39" s="55" t="s">
        <v>35</v>
      </c>
      <c r="C39" s="84">
        <v>84.622621053808203</v>
      </c>
      <c r="D39" s="91"/>
      <c r="E39" s="91"/>
    </row>
    <row r="40" spans="1:5" ht="15" customHeight="1" x14ac:dyDescent="0.25">
      <c r="B40" s="55" t="s">
        <v>36</v>
      </c>
      <c r="C40" s="84">
        <v>6.61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24.184323089999999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2.23579E-2</v>
      </c>
      <c r="D45" s="91"/>
    </row>
    <row r="46" spans="1:5" ht="15.75" customHeight="1" x14ac:dyDescent="0.25">
      <c r="B46" s="55" t="s">
        <v>41</v>
      </c>
      <c r="C46" s="28">
        <v>0.1166238</v>
      </c>
      <c r="D46" s="91"/>
    </row>
    <row r="47" spans="1:5" ht="15.75" customHeight="1" x14ac:dyDescent="0.25">
      <c r="B47" s="55" t="s">
        <v>42</v>
      </c>
      <c r="C47" s="28">
        <v>0.21971209999999999</v>
      </c>
      <c r="D47" s="91"/>
      <c r="E47" s="92"/>
    </row>
    <row r="48" spans="1:5" ht="15" customHeight="1" x14ac:dyDescent="0.25">
      <c r="B48" s="55" t="s">
        <v>43</v>
      </c>
      <c r="C48" s="29">
        <v>0.64130619999999994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0.44132399999999999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9.0528536000000007E-2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0.20952880774398799</v>
      </c>
      <c r="C2" s="82">
        <v>0.95</v>
      </c>
      <c r="D2" s="83">
        <v>65.001928394120526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40.036410720983589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523.71476704611985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4.4267326868432813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13.16871016477951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13.16871016477951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13.16871016477951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13.16871016477951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13.16871016477951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13.16871016477951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0.69226196289062503</v>
      </c>
      <c r="C16" s="82">
        <v>0.95</v>
      </c>
      <c r="D16" s="83">
        <v>0.875475964674854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0.157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8.6074304579999997E-2</v>
      </c>
      <c r="C18" s="82">
        <v>0.95</v>
      </c>
      <c r="D18" s="83">
        <v>12.04060110790949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8.6074304579999997E-2</v>
      </c>
      <c r="C19" s="82">
        <v>0.95</v>
      </c>
      <c r="D19" s="83">
        <v>12.04060110790949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0.79832420350000011</v>
      </c>
      <c r="C21" s="82">
        <v>0.95</v>
      </c>
      <c r="D21" s="83">
        <v>46.895735102694239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22.807060701214638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4.3771693628409292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0.59740204779553996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0.42978103639999998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18.74869883648774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0.2335766792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0.62</v>
      </c>
      <c r="C29" s="82">
        <v>0.95</v>
      </c>
      <c r="D29" s="83">
        <v>129.56175311793481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0.25819462925778958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1.895878864529575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0.1875018883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0.621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4.69514405590154E-2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1.1884804397849299E-2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3.2066123925700332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0.16973517699445101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6.3506502800000003E-2</v>
      </c>
      <c r="C3" s="103">
        <f>frac_mam_1_5months * 2.6</f>
        <v>6.3506502800000003E-2</v>
      </c>
      <c r="D3" s="103">
        <f>frac_mam_6_11months * 2.6</f>
        <v>0.14519638900000001</v>
      </c>
      <c r="E3" s="103">
        <f>frac_mam_12_23months * 2.6</f>
        <v>0.1249755338</v>
      </c>
      <c r="F3" s="103">
        <f>frac_mam_24_59months * 2.6</f>
        <v>5.6524967200000005E-2</v>
      </c>
    </row>
    <row r="4" spans="1:6" ht="15.75" customHeight="1" x14ac:dyDescent="0.25">
      <c r="A4" s="67" t="s">
        <v>204</v>
      </c>
      <c r="B4" s="103">
        <f>frac_sam_1month * 2.6</f>
        <v>1.336422464E-2</v>
      </c>
      <c r="C4" s="103">
        <f>frac_sam_1_5months * 2.6</f>
        <v>1.336422464E-2</v>
      </c>
      <c r="D4" s="103">
        <f>frac_sam_6_11months * 2.6</f>
        <v>2.0204078440000002E-2</v>
      </c>
      <c r="E4" s="103">
        <f>frac_sam_12_23months * 2.6</f>
        <v>2.6820879800000003E-2</v>
      </c>
      <c r="F4" s="103">
        <f>frac_sam_24_59months * 2.6</f>
        <v>4.7110421799999996E-3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0.40899999999999997</v>
      </c>
      <c r="E2" s="37">
        <f>food_insecure</f>
        <v>0.40899999999999997</v>
      </c>
      <c r="F2" s="37">
        <f>food_insecure</f>
        <v>0.40899999999999997</v>
      </c>
      <c r="G2" s="37">
        <f>food_insecure</f>
        <v>0.40899999999999997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0.40899999999999997</v>
      </c>
      <c r="F5" s="37">
        <f>food_insecure</f>
        <v>0.40899999999999997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0.40899999999999997</v>
      </c>
      <c r="F8" s="37">
        <f>food_insecure</f>
        <v>0.40899999999999997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0.40899999999999997</v>
      </c>
      <c r="F9" s="37">
        <f>food_insecure</f>
        <v>0.40899999999999997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0.93</v>
      </c>
      <c r="E10" s="37">
        <f>IF(ISBLANK(comm_deliv), frac_children_health_facility,1)</f>
        <v>0.93</v>
      </c>
      <c r="F10" s="37">
        <f>IF(ISBLANK(comm_deliv), frac_children_health_facility,1)</f>
        <v>0.93</v>
      </c>
      <c r="G10" s="37">
        <f>IF(ISBLANK(comm_deliv), frac_children_health_facility,1)</f>
        <v>0.93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0.40899999999999997</v>
      </c>
      <c r="I15" s="37">
        <f>food_insecure</f>
        <v>0.40899999999999997</v>
      </c>
      <c r="J15" s="37">
        <f>food_insecure</f>
        <v>0.40899999999999997</v>
      </c>
      <c r="K15" s="37">
        <f>food_insecure</f>
        <v>0.40899999999999997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0.93900000000000006</v>
      </c>
      <c r="I18" s="37">
        <f>frac_PW_health_facility</f>
        <v>0.93900000000000006</v>
      </c>
      <c r="J18" s="37">
        <f>frac_PW_health_facility</f>
        <v>0.93900000000000006</v>
      </c>
      <c r="K18" s="37">
        <f>frac_PW_health_facility</f>
        <v>0.93900000000000006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0.77700000000000002</v>
      </c>
      <c r="M24" s="37">
        <f>famplan_unmet_need</f>
        <v>0.77700000000000002</v>
      </c>
      <c r="N24" s="37">
        <f>famplan_unmet_need</f>
        <v>0.77700000000000002</v>
      </c>
      <c r="O24" s="37">
        <f>famplan_unmet_need</f>
        <v>0.77700000000000002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5.074323242036298E-2</v>
      </c>
      <c r="M25" s="37">
        <f>(1-food_insecure)*(0.49)+food_insecure*(0.7)</f>
        <v>0.5758899999999999</v>
      </c>
      <c r="N25" s="37">
        <f>(1-food_insecure)*(0.49)+food_insecure*(0.7)</f>
        <v>0.5758899999999999</v>
      </c>
      <c r="O25" s="37">
        <f>(1-food_insecure)*(0.49)+food_insecure*(0.7)</f>
        <v>0.5758899999999999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2.1747099608726995E-2</v>
      </c>
      <c r="M26" s="37">
        <f>(1-food_insecure)*(0.21)+food_insecure*(0.3)</f>
        <v>0.24680999999999997</v>
      </c>
      <c r="N26" s="37">
        <f>(1-food_insecure)*(0.21)+food_insecure*(0.3)</f>
        <v>0.24680999999999997</v>
      </c>
      <c r="O26" s="37">
        <f>(1-food_insecure)*(0.21)+food_insecure*(0.3)</f>
        <v>0.24680999999999997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1.5622384670909996E-2</v>
      </c>
      <c r="M27" s="37">
        <f>(1-food_insecure)*(0.3)</f>
        <v>0.17729999999999999</v>
      </c>
      <c r="N27" s="37">
        <f>(1-food_insecure)*(0.3)</f>
        <v>0.17729999999999999</v>
      </c>
      <c r="O27" s="37">
        <f>(1-food_insecure)*(0.3)</f>
        <v>0.17729999999999999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0.91188728330000002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22794.750199999999</v>
      </c>
      <c r="C2" s="93">
        <v>58000</v>
      </c>
      <c r="D2" s="93">
        <v>134000</v>
      </c>
      <c r="E2" s="93">
        <v>158000</v>
      </c>
      <c r="F2" s="93">
        <v>149000</v>
      </c>
      <c r="G2" s="94">
        <f t="shared" ref="G2:G11" si="0">C2+D2+E2+F2</f>
        <v>499000</v>
      </c>
      <c r="H2" s="94">
        <f t="shared" ref="H2:H11" si="1">(B2 + stillbirth*B2/(1000-stillbirth))/(1-abortion)</f>
        <v>26545.1005145737</v>
      </c>
      <c r="I2" s="94">
        <f t="shared" ref="I2:I11" si="2">G2-H2</f>
        <v>472454.89948542631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22547.830399999999</v>
      </c>
      <c r="C3" s="93">
        <v>57000</v>
      </c>
      <c r="D3" s="93">
        <v>131000</v>
      </c>
      <c r="E3" s="93">
        <v>158000</v>
      </c>
      <c r="F3" s="93">
        <v>150000</v>
      </c>
      <c r="G3" s="94">
        <f t="shared" si="0"/>
        <v>496000</v>
      </c>
      <c r="H3" s="94">
        <f t="shared" si="1"/>
        <v>26257.555757446313</v>
      </c>
      <c r="I3" s="94">
        <f t="shared" si="2"/>
        <v>469742.44424255367</v>
      </c>
    </row>
    <row r="4" spans="1:9" ht="15.75" customHeight="1" x14ac:dyDescent="0.25">
      <c r="A4" s="59">
        <f t="shared" si="3"/>
        <v>2023</v>
      </c>
      <c r="B4" s="32">
        <v>22311.585999999999</v>
      </c>
      <c r="C4" s="93">
        <v>56000</v>
      </c>
      <c r="D4" s="93">
        <v>127000</v>
      </c>
      <c r="E4" s="93">
        <v>157000</v>
      </c>
      <c r="F4" s="93">
        <v>151000</v>
      </c>
      <c r="G4" s="94">
        <f t="shared" si="0"/>
        <v>491000</v>
      </c>
      <c r="H4" s="94">
        <f t="shared" si="1"/>
        <v>25982.442791128084</v>
      </c>
      <c r="I4" s="94">
        <f t="shared" si="2"/>
        <v>465017.55720887193</v>
      </c>
    </row>
    <row r="5" spans="1:9" ht="15.75" customHeight="1" x14ac:dyDescent="0.25">
      <c r="A5" s="59">
        <f t="shared" si="3"/>
        <v>2024</v>
      </c>
      <c r="B5" s="32">
        <v>22053.9908</v>
      </c>
      <c r="C5" s="93">
        <v>55000</v>
      </c>
      <c r="D5" s="93">
        <v>124000</v>
      </c>
      <c r="E5" s="93">
        <v>155000</v>
      </c>
      <c r="F5" s="93">
        <v>153000</v>
      </c>
      <c r="G5" s="94">
        <f t="shared" si="0"/>
        <v>487000</v>
      </c>
      <c r="H5" s="94">
        <f t="shared" si="1"/>
        <v>25682.466243191542</v>
      </c>
      <c r="I5" s="94">
        <f t="shared" si="2"/>
        <v>461317.53375680844</v>
      </c>
    </row>
    <row r="6" spans="1:9" ht="15.75" customHeight="1" x14ac:dyDescent="0.25">
      <c r="A6" s="59">
        <f t="shared" si="3"/>
        <v>2025</v>
      </c>
      <c r="B6" s="32">
        <v>21796.632000000001</v>
      </c>
      <c r="C6" s="93">
        <v>55000</v>
      </c>
      <c r="D6" s="93">
        <v>121000</v>
      </c>
      <c r="E6" s="93">
        <v>153000</v>
      </c>
      <c r="F6" s="93">
        <v>154000</v>
      </c>
      <c r="G6" s="94">
        <f t="shared" si="0"/>
        <v>483000</v>
      </c>
      <c r="H6" s="94">
        <f t="shared" si="1"/>
        <v>25382.764989421717</v>
      </c>
      <c r="I6" s="94">
        <f t="shared" si="2"/>
        <v>457617.2350105783</v>
      </c>
    </row>
    <row r="7" spans="1:9" ht="15.75" customHeight="1" x14ac:dyDescent="0.25">
      <c r="A7" s="59">
        <f t="shared" si="3"/>
        <v>2026</v>
      </c>
      <c r="B7" s="32">
        <v>21497.7696</v>
      </c>
      <c r="C7" s="93">
        <v>54000</v>
      </c>
      <c r="D7" s="93">
        <v>118000</v>
      </c>
      <c r="E7" s="93">
        <v>150000</v>
      </c>
      <c r="F7" s="93">
        <v>156000</v>
      </c>
      <c r="G7" s="94">
        <f t="shared" si="0"/>
        <v>478000</v>
      </c>
      <c r="H7" s="94">
        <f t="shared" si="1"/>
        <v>25034.73167567973</v>
      </c>
      <c r="I7" s="94">
        <f t="shared" si="2"/>
        <v>452965.26832432026</v>
      </c>
    </row>
    <row r="8" spans="1:9" ht="15.75" customHeight="1" x14ac:dyDescent="0.25">
      <c r="A8" s="59">
        <f t="shared" si="3"/>
        <v>2027</v>
      </c>
      <c r="B8" s="32">
        <v>21189.021000000001</v>
      </c>
      <c r="C8" s="93">
        <v>55000</v>
      </c>
      <c r="D8" s="93">
        <v>116000</v>
      </c>
      <c r="E8" s="93">
        <v>146000</v>
      </c>
      <c r="F8" s="93">
        <v>156000</v>
      </c>
      <c r="G8" s="94">
        <f t="shared" si="0"/>
        <v>473000</v>
      </c>
      <c r="H8" s="94">
        <f t="shared" si="1"/>
        <v>24675.185615783277</v>
      </c>
      <c r="I8" s="94">
        <f t="shared" si="2"/>
        <v>448324.81438421673</v>
      </c>
    </row>
    <row r="9" spans="1:9" ht="15.75" customHeight="1" x14ac:dyDescent="0.25">
      <c r="A9" s="59">
        <f t="shared" si="3"/>
        <v>2028</v>
      </c>
      <c r="B9" s="32">
        <v>20880.825199999999</v>
      </c>
      <c r="C9" s="93">
        <v>55000</v>
      </c>
      <c r="D9" s="93">
        <v>114000</v>
      </c>
      <c r="E9" s="93">
        <v>143000</v>
      </c>
      <c r="F9" s="93">
        <v>157000</v>
      </c>
      <c r="G9" s="94">
        <f t="shared" si="0"/>
        <v>469000</v>
      </c>
      <c r="H9" s="94">
        <f t="shared" si="1"/>
        <v>24316.283306374797</v>
      </c>
      <c r="I9" s="94">
        <f t="shared" si="2"/>
        <v>444683.7166936252</v>
      </c>
    </row>
    <row r="10" spans="1:9" ht="15.75" customHeight="1" x14ac:dyDescent="0.25">
      <c r="A10" s="59">
        <f t="shared" si="3"/>
        <v>2029</v>
      </c>
      <c r="B10" s="32">
        <v>20563.295999999998</v>
      </c>
      <c r="C10" s="93">
        <v>56000</v>
      </c>
      <c r="D10" s="93">
        <v>113000</v>
      </c>
      <c r="E10" s="93">
        <v>139000</v>
      </c>
      <c r="F10" s="93">
        <v>157000</v>
      </c>
      <c r="G10" s="94">
        <f t="shared" si="0"/>
        <v>465000</v>
      </c>
      <c r="H10" s="94">
        <f t="shared" si="1"/>
        <v>23946.512001299812</v>
      </c>
      <c r="I10" s="94">
        <f t="shared" si="2"/>
        <v>441053.48799870018</v>
      </c>
    </row>
    <row r="11" spans="1:9" ht="15.75" customHeight="1" x14ac:dyDescent="0.25">
      <c r="A11" s="59">
        <f t="shared" si="3"/>
        <v>2030</v>
      </c>
      <c r="B11" s="32">
        <v>20236.848000000002</v>
      </c>
      <c r="C11" s="93">
        <v>56000</v>
      </c>
      <c r="D11" s="93">
        <v>112000</v>
      </c>
      <c r="E11" s="93">
        <v>135000</v>
      </c>
      <c r="F11" s="93">
        <v>157000</v>
      </c>
      <c r="G11" s="94">
        <f t="shared" si="0"/>
        <v>460000</v>
      </c>
      <c r="H11" s="94">
        <f t="shared" si="1"/>
        <v>23566.354513424318</v>
      </c>
      <c r="I11" s="94">
        <f t="shared" si="2"/>
        <v>436433.64548657567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3.7266381809530221E-3</v>
      </c>
    </row>
    <row r="4" spans="1:8" ht="15.75" customHeight="1" x14ac:dyDescent="0.25">
      <c r="B4" s="9" t="s">
        <v>69</v>
      </c>
      <c r="C4" s="33">
        <v>0.195706331436307</v>
      </c>
    </row>
    <row r="5" spans="1:8" ht="15.75" customHeight="1" x14ac:dyDescent="0.25">
      <c r="B5" s="9" t="s">
        <v>70</v>
      </c>
      <c r="C5" s="33">
        <v>6.5721135415244603E-2</v>
      </c>
    </row>
    <row r="6" spans="1:8" ht="15.75" customHeight="1" x14ac:dyDescent="0.25">
      <c r="B6" s="9" t="s">
        <v>71</v>
      </c>
      <c r="C6" s="33">
        <v>0.27883164309684211</v>
      </c>
    </row>
    <row r="7" spans="1:8" ht="15.75" customHeight="1" x14ac:dyDescent="0.25">
      <c r="B7" s="9" t="s">
        <v>72</v>
      </c>
      <c r="C7" s="33">
        <v>0.2847147321761721</v>
      </c>
    </row>
    <row r="8" spans="1:8" ht="15.75" customHeight="1" x14ac:dyDescent="0.25">
      <c r="B8" s="9" t="s">
        <v>73</v>
      </c>
      <c r="C8" s="33">
        <v>4.8816202717355522E-3</v>
      </c>
    </row>
    <row r="9" spans="1:8" ht="15.75" customHeight="1" x14ac:dyDescent="0.25">
      <c r="B9" s="9" t="s">
        <v>74</v>
      </c>
      <c r="C9" s="33">
        <v>8.9211207629896011E-2</v>
      </c>
    </row>
    <row r="10" spans="1:8" ht="15.75" customHeight="1" x14ac:dyDescent="0.25">
      <c r="B10" s="9" t="s">
        <v>75</v>
      </c>
      <c r="C10" s="33">
        <v>7.7206691792849585E-2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0.105455136899578</v>
      </c>
      <c r="D14" s="33">
        <v>0.105455136899578</v>
      </c>
      <c r="E14" s="33">
        <v>0.105455136899578</v>
      </c>
      <c r="F14" s="33">
        <v>0.105455136899578</v>
      </c>
    </row>
    <row r="15" spans="1:8" ht="15.75" customHeight="1" x14ac:dyDescent="0.25">
      <c r="B15" s="9" t="s">
        <v>82</v>
      </c>
      <c r="C15" s="33">
        <v>0.1598715239968552</v>
      </c>
      <c r="D15" s="33">
        <v>0.1598715239968552</v>
      </c>
      <c r="E15" s="33">
        <v>0.1598715239968552</v>
      </c>
      <c r="F15" s="33">
        <v>0.1598715239968552</v>
      </c>
    </row>
    <row r="16" spans="1:8" ht="15.75" customHeight="1" x14ac:dyDescent="0.25">
      <c r="B16" s="9" t="s">
        <v>83</v>
      </c>
      <c r="C16" s="33">
        <v>3.7692165382619713E-2</v>
      </c>
      <c r="D16" s="33">
        <v>3.7692165382619713E-2</v>
      </c>
      <c r="E16" s="33">
        <v>3.7692165382619713E-2</v>
      </c>
      <c r="F16" s="33">
        <v>3.7692165382619713E-2</v>
      </c>
    </row>
    <row r="17" spans="1:8" ht="15.75" customHeight="1" x14ac:dyDescent="0.25">
      <c r="B17" s="9" t="s">
        <v>84</v>
      </c>
      <c r="C17" s="33">
        <v>0.2002362364022007</v>
      </c>
      <c r="D17" s="33">
        <v>0.2002362364022007</v>
      </c>
      <c r="E17" s="33">
        <v>0.2002362364022007</v>
      </c>
      <c r="F17" s="33">
        <v>0.2002362364022007</v>
      </c>
    </row>
    <row r="18" spans="1:8" ht="15.75" customHeight="1" x14ac:dyDescent="0.25">
      <c r="B18" s="9" t="s">
        <v>85</v>
      </c>
      <c r="C18" s="33">
        <v>0.1321696713564908</v>
      </c>
      <c r="D18" s="33">
        <v>0.1321696713564908</v>
      </c>
      <c r="E18" s="33">
        <v>0.1321696713564908</v>
      </c>
      <c r="F18" s="33">
        <v>0.1321696713564908</v>
      </c>
    </row>
    <row r="19" spans="1:8" ht="15.75" customHeight="1" x14ac:dyDescent="0.25">
      <c r="B19" s="9" t="s">
        <v>86</v>
      </c>
      <c r="C19" s="33">
        <v>1.9269409783102862E-2</v>
      </c>
      <c r="D19" s="33">
        <v>1.9269409783102862E-2</v>
      </c>
      <c r="E19" s="33">
        <v>1.9269409783102862E-2</v>
      </c>
      <c r="F19" s="33">
        <v>1.9269409783102862E-2</v>
      </c>
    </row>
    <row r="20" spans="1:8" ht="15.75" customHeight="1" x14ac:dyDescent="0.25">
      <c r="B20" s="9" t="s">
        <v>87</v>
      </c>
      <c r="C20" s="33">
        <v>1.5397143387095221E-2</v>
      </c>
      <c r="D20" s="33">
        <v>1.5397143387095221E-2</v>
      </c>
      <c r="E20" s="33">
        <v>1.5397143387095221E-2</v>
      </c>
      <c r="F20" s="33">
        <v>1.5397143387095221E-2</v>
      </c>
    </row>
    <row r="21" spans="1:8" ht="15.75" customHeight="1" x14ac:dyDescent="0.25">
      <c r="B21" s="9" t="s">
        <v>88</v>
      </c>
      <c r="C21" s="33">
        <v>8.3373083921782151E-2</v>
      </c>
      <c r="D21" s="33">
        <v>8.3373083921782151E-2</v>
      </c>
      <c r="E21" s="33">
        <v>8.3373083921782151E-2</v>
      </c>
      <c r="F21" s="33">
        <v>8.3373083921782151E-2</v>
      </c>
    </row>
    <row r="22" spans="1:8" ht="15.75" customHeight="1" x14ac:dyDescent="0.25">
      <c r="B22" s="9" t="s">
        <v>89</v>
      </c>
      <c r="C22" s="33">
        <v>0.2465356288702753</v>
      </c>
      <c r="D22" s="33">
        <v>0.2465356288702753</v>
      </c>
      <c r="E22" s="33">
        <v>0.2465356288702753</v>
      </c>
      <c r="F22" s="33">
        <v>0.2465356288702753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8.7635818000000004E-2</v>
      </c>
    </row>
    <row r="27" spans="1:8" ht="15.75" customHeight="1" x14ac:dyDescent="0.25">
      <c r="B27" s="9" t="s">
        <v>92</v>
      </c>
      <c r="C27" s="33">
        <v>8.6621349999999996E-3</v>
      </c>
    </row>
    <row r="28" spans="1:8" ht="15.75" customHeight="1" x14ac:dyDescent="0.25">
      <c r="B28" s="9" t="s">
        <v>93</v>
      </c>
      <c r="C28" s="33">
        <v>0.15441808500000001</v>
      </c>
    </row>
    <row r="29" spans="1:8" ht="15.75" customHeight="1" x14ac:dyDescent="0.25">
      <c r="B29" s="9" t="s">
        <v>94</v>
      </c>
      <c r="C29" s="33">
        <v>0.167759189</v>
      </c>
    </row>
    <row r="30" spans="1:8" ht="15.75" customHeight="1" x14ac:dyDescent="0.25">
      <c r="B30" s="9" t="s">
        <v>95</v>
      </c>
      <c r="C30" s="33">
        <v>0.10583751800000001</v>
      </c>
    </row>
    <row r="31" spans="1:8" ht="15.75" customHeight="1" x14ac:dyDescent="0.25">
      <c r="B31" s="9" t="s">
        <v>96</v>
      </c>
      <c r="C31" s="33">
        <v>0.109709026</v>
      </c>
    </row>
    <row r="32" spans="1:8" ht="15.75" customHeight="1" x14ac:dyDescent="0.25">
      <c r="B32" s="9" t="s">
        <v>97</v>
      </c>
      <c r="C32" s="33">
        <v>1.8596574000000001E-2</v>
      </c>
    </row>
    <row r="33" spans="2:3" ht="15.75" customHeight="1" x14ac:dyDescent="0.25">
      <c r="B33" s="9" t="s">
        <v>98</v>
      </c>
      <c r="C33" s="33">
        <v>8.3747772999999998E-2</v>
      </c>
    </row>
    <row r="34" spans="2:3" ht="15.75" customHeight="1" x14ac:dyDescent="0.25">
      <c r="B34" s="9" t="s">
        <v>99</v>
      </c>
      <c r="C34" s="33">
        <v>0.26363388300000001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0.17876478000000001</v>
      </c>
      <c r="D4" s="96">
        <v>0.17876478000000001</v>
      </c>
      <c r="E4" s="96">
        <v>0.1215649</v>
      </c>
      <c r="F4" s="96">
        <v>0.21801988999999999</v>
      </c>
      <c r="G4" s="96">
        <v>0.21965978999999999</v>
      </c>
    </row>
    <row r="5" spans="1:15" ht="15.75" customHeight="1" x14ac:dyDescent="0.25">
      <c r="B5" s="59" t="s">
        <v>105</v>
      </c>
      <c r="C5" s="96">
        <v>3.2334267999999999E-2</v>
      </c>
      <c r="D5" s="96">
        <v>3.2334267999999999E-2</v>
      </c>
      <c r="E5" s="96">
        <v>5.1003366000000001E-2</v>
      </c>
      <c r="F5" s="96">
        <v>7.7364963999999994E-2</v>
      </c>
      <c r="G5" s="96">
        <v>0.11319278000000001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2.4425578E-2</v>
      </c>
      <c r="D10" s="96">
        <v>2.4425578E-2</v>
      </c>
      <c r="E10" s="96">
        <v>5.5844764999999998E-2</v>
      </c>
      <c r="F10" s="96">
        <v>4.8067512999999999E-2</v>
      </c>
      <c r="G10" s="96">
        <v>2.1740372000000001E-2</v>
      </c>
    </row>
    <row r="11" spans="1:15" ht="15.75" customHeight="1" x14ac:dyDescent="0.25">
      <c r="B11" s="59" t="s">
        <v>110</v>
      </c>
      <c r="C11" s="96">
        <v>5.1400863999999996E-3</v>
      </c>
      <c r="D11" s="96">
        <v>5.1400863999999996E-3</v>
      </c>
      <c r="E11" s="96">
        <v>7.7707994000000002E-3</v>
      </c>
      <c r="F11" s="96">
        <v>1.0315723000000001E-2</v>
      </c>
      <c r="G11" s="96">
        <v>1.8119392999999999E-3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0.46848806900000001</v>
      </c>
      <c r="D14" s="98">
        <v>0.46448791111799997</v>
      </c>
      <c r="E14" s="98">
        <v>0.46448791111799997</v>
      </c>
      <c r="F14" s="98">
        <v>0.24134989067099999</v>
      </c>
      <c r="G14" s="98">
        <v>0.24134989067099999</v>
      </c>
      <c r="H14" s="99">
        <v>0.377</v>
      </c>
      <c r="I14" s="99">
        <v>0.377</v>
      </c>
      <c r="J14" s="99">
        <v>0.377</v>
      </c>
      <c r="K14" s="99">
        <v>0.377</v>
      </c>
      <c r="L14" s="99">
        <v>0.34399999999999997</v>
      </c>
      <c r="M14" s="99">
        <v>0.34399999999999997</v>
      </c>
      <c r="N14" s="99">
        <v>0.34399999999999997</v>
      </c>
      <c r="O14" s="99">
        <v>0.34399999999999997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0.20675502856335601</v>
      </c>
      <c r="D15" s="95">
        <f t="shared" si="0"/>
        <v>0.20498966288624021</v>
      </c>
      <c r="E15" s="95">
        <f t="shared" si="0"/>
        <v>0.20498966288624021</v>
      </c>
      <c r="F15" s="95">
        <f t="shared" si="0"/>
        <v>0.1065134991504884</v>
      </c>
      <c r="G15" s="95">
        <f t="shared" si="0"/>
        <v>0.1065134991504884</v>
      </c>
      <c r="H15" s="95">
        <f t="shared" si="0"/>
        <v>0.166379148</v>
      </c>
      <c r="I15" s="95">
        <f t="shared" si="0"/>
        <v>0.166379148</v>
      </c>
      <c r="J15" s="95">
        <f t="shared" si="0"/>
        <v>0.166379148</v>
      </c>
      <c r="K15" s="95">
        <f t="shared" si="0"/>
        <v>0.166379148</v>
      </c>
      <c r="L15" s="95">
        <f t="shared" si="0"/>
        <v>0.15181545599999999</v>
      </c>
      <c r="M15" s="95">
        <f t="shared" si="0"/>
        <v>0.15181545599999999</v>
      </c>
      <c r="N15" s="95">
        <f t="shared" si="0"/>
        <v>0.15181545599999999</v>
      </c>
      <c r="O15" s="95">
        <f t="shared" si="0"/>
        <v>0.15181545599999999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0.72640953060000002</v>
      </c>
      <c r="D2" s="96">
        <v>0.51254100999999996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0.19447386</v>
      </c>
      <c r="D3" s="96">
        <v>0.24950232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5.7415872E-2</v>
      </c>
      <c r="D4" s="96">
        <v>0.17059015</v>
      </c>
      <c r="E4" s="96">
        <v>0.96707671880722001</v>
      </c>
      <c r="F4" s="96">
        <v>0.69461715221404996</v>
      </c>
      <c r="G4" s="96">
        <v>0</v>
      </c>
    </row>
    <row r="5" spans="1:7" x14ac:dyDescent="0.25">
      <c r="B5" s="67" t="s">
        <v>122</v>
      </c>
      <c r="C5" s="95">
        <v>2.1700737399999899E-2</v>
      </c>
      <c r="D5" s="95">
        <v>6.7366520000000096E-2</v>
      </c>
      <c r="E5" s="95">
        <v>3.2923281192779971E-2</v>
      </c>
      <c r="F5" s="95">
        <v>0.30538284778594998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2022-02-22T00:09:29Z</dcterms:modified>
</cp:coreProperties>
</file>