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8ECEA84F-0B03-45E9-BBC5-E1CC6071FFA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20" i="2"/>
  <c r="A36" i="2"/>
  <c r="A13" i="2"/>
  <c r="A21" i="2"/>
  <c r="A29" i="2"/>
  <c r="A37" i="2"/>
  <c r="A14" i="2"/>
  <c r="A22" i="2"/>
  <c r="A30" i="2"/>
  <c r="A38" i="2"/>
  <c r="A40" i="2"/>
  <c r="D58" i="20"/>
  <c r="A2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<sst xmlns="http://schemas.openxmlformats.org/spreadsheetml/2006/main" count="2092" uniqueCount="337">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</sst>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13262.3515625</v>
      </c>
    </row>
    <row r="8" spans="1:3" ht="15" customHeight="1" x14ac:dyDescent="0.25">
      <c r="B8" s="59" t="s">
        <v>8</v>
      </c>
      <c r="C8" s="27">
        <v>0.01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0.78687103271484404</v>
      </c>
    </row>
    <row r="11" spans="1:3" ht="15" customHeight="1" x14ac:dyDescent="0.25">
      <c r="B11" s="59" t="s">
        <v>11</v>
      </c>
      <c r="C11" s="27">
        <v>0.70400000000000007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0.52100000000000002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2.0899999999999998E-2</v>
      </c>
    </row>
    <row r="24" spans="1:3" ht="15" customHeight="1" x14ac:dyDescent="0.25">
      <c r="B24" s="6" t="s">
        <v>22</v>
      </c>
      <c r="C24" s="28">
        <v>0.42159999999999997</v>
      </c>
    </row>
    <row r="25" spans="1:3" ht="15" customHeight="1" x14ac:dyDescent="0.25">
      <c r="B25" s="6" t="s">
        <v>23</v>
      </c>
      <c r="C25" s="28">
        <v>0.4854</v>
      </c>
    </row>
    <row r="26" spans="1:3" ht="15" customHeight="1" x14ac:dyDescent="0.25">
      <c r="B26" s="6" t="s">
        <v>24</v>
      </c>
      <c r="C26" s="28">
        <v>7.2099999999999997E-2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0.22272866450000001</v>
      </c>
    </row>
    <row r="30" spans="1:3" ht="14.25" customHeight="1" x14ac:dyDescent="0.25">
      <c r="B30" s="11" t="s">
        <v>27</v>
      </c>
      <c r="C30" s="90">
        <v>0.11672141079999999</v>
      </c>
    </row>
    <row r="31" spans="1:3" ht="14.25" customHeight="1" x14ac:dyDescent="0.25">
      <c r="B31" s="11" t="s">
        <v>28</v>
      </c>
      <c r="C31" s="90">
        <v>0.1612750433</v>
      </c>
    </row>
    <row r="32" spans="1:3" ht="14.25" customHeight="1" x14ac:dyDescent="0.25">
      <c r="B32" s="11" t="s">
        <v>29</v>
      </c>
      <c r="C32" s="90">
        <v>0.49927488139999998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7.4241089134413096</v>
      </c>
    </row>
    <row r="38" spans="1:5" ht="15" customHeight="1" x14ac:dyDescent="0.25">
      <c r="B38" s="55" t="s">
        <v>34</v>
      </c>
      <c r="C38" s="84">
        <v>14.2913433059379</v>
      </c>
      <c r="D38" s="91"/>
      <c r="E38" s="92"/>
    </row>
    <row r="39" spans="1:5" ht="15" customHeight="1" x14ac:dyDescent="0.25">
      <c r="B39" s="55" t="s">
        <v>35</v>
      </c>
      <c r="C39" s="84">
        <v>16.6231647805592</v>
      </c>
      <c r="D39" s="91"/>
      <c r="E39" s="91"/>
    </row>
    <row r="40" spans="1:5" ht="15" customHeight="1" x14ac:dyDescent="0.25">
      <c r="B40" s="55" t="s">
        <v>36</v>
      </c>
      <c r="C40" s="84">
        <v>0.52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7.70097729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1.59259E-2</v>
      </c>
      <c r="D45" s="91"/>
    </row>
    <row r="46" spans="1:5" ht="15.75" customHeight="1" x14ac:dyDescent="0.25">
      <c r="B46" s="55" t="s">
        <v>41</v>
      </c>
      <c r="C46" s="28">
        <v>5.9179069999999993E-2</v>
      </c>
      <c r="D46" s="91"/>
    </row>
    <row r="47" spans="1:5" ht="15.75" customHeight="1" x14ac:dyDescent="0.25">
      <c r="B47" s="55" t="s">
        <v>42</v>
      </c>
      <c r="C47" s="28">
        <v>5.9293699999999998E-2</v>
      </c>
      <c r="D47" s="91"/>
      <c r="E47" s="92"/>
    </row>
    <row r="48" spans="1:5" ht="15" customHeight="1" x14ac:dyDescent="0.25">
      <c r="B48" s="55" t="s">
        <v>43</v>
      </c>
      <c r="C48" s="29">
        <v>0.86560132999999995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0.58581800000000006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0.21248072045684799</v>
      </c>
      <c r="C2" s="82">
        <v>0.95</v>
      </c>
      <c r="D2" s="83">
        <v>55.507503876711553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39.823604613076341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374.86417937488761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2.1552022403043969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12.95590405687226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12.95590405687226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12.95590405687226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12.95590405687226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12.95590405687226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12.95590405687226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0.6626698567676067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0.53491382600000004</v>
      </c>
      <c r="C18" s="82">
        <v>0.95</v>
      </c>
      <c r="D18" s="83">
        <v>8.6538627513423272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0.53491382600000004</v>
      </c>
      <c r="C19" s="82">
        <v>0.95</v>
      </c>
      <c r="D19" s="83">
        <v>8.6538627513423272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0.97640296940000004</v>
      </c>
      <c r="C21" s="82">
        <v>0.95</v>
      </c>
      <c r="D21" s="83">
        <v>28.257105296829788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22.328246958423339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4.2441655453988991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0.73066196770170511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18.814934548265089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4.0757999420000003E-2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107.8921549536976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2.1129719322902618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1.417065121738269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5.3412628169999997E-2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4.9685392525961998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0.93445270913102807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5.7191172999999998E-2</v>
      </c>
      <c r="C3" s="103">
        <f>frac_mam_1_5months * 2.6</f>
        <v>5.7191172999999998E-2</v>
      </c>
      <c r="D3" s="103">
        <f>frac_mam_6_11months * 2.6</f>
        <v>6.0216366600000001E-2</v>
      </c>
      <c r="E3" s="103">
        <f>frac_mam_12_23months * 2.6</f>
        <v>0</v>
      </c>
      <c r="F3" s="103">
        <f>frac_mam_24_59months * 2.6</f>
        <v>1.1971552580000001E-2</v>
      </c>
    </row>
    <row r="4" spans="1:6" ht="15.75" customHeight="1" x14ac:dyDescent="0.25">
      <c r="A4" s="67" t="s">
        <v>204</v>
      </c>
      <c r="B4" s="103">
        <f>frac_sam_1month * 2.6</f>
        <v>0</v>
      </c>
      <c r="C4" s="103">
        <f>frac_sam_1_5months * 2.6</f>
        <v>0</v>
      </c>
      <c r="D4" s="103">
        <f>frac_sam_6_11months * 2.6</f>
        <v>0</v>
      </c>
      <c r="E4" s="103">
        <f>frac_sam_12_23months * 2.6</f>
        <v>0</v>
      </c>
      <c r="F4" s="103">
        <f>frac_sam_24_59months * 2.6</f>
        <v>1.4877572060000002E-2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0.01</v>
      </c>
      <c r="E2" s="37">
        <f>food_insecure</f>
        <v>0.01</v>
      </c>
      <c r="F2" s="37">
        <f>food_insecure</f>
        <v>0.01</v>
      </c>
      <c r="G2" s="37">
        <f>food_insecure</f>
        <v>0.01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0.01</v>
      </c>
      <c r="F5" s="37">
        <f>food_insecure</f>
        <v>0.01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0.01</v>
      </c>
      <c r="F8" s="37">
        <f>food_insecure</f>
        <v>0.01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0.01</v>
      </c>
      <c r="F9" s="37">
        <f>food_insecure</f>
        <v>0.01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0.01</v>
      </c>
      <c r="I15" s="37">
        <f>food_insecure</f>
        <v>0.01</v>
      </c>
      <c r="J15" s="37">
        <f>food_insecure</f>
        <v>0.01</v>
      </c>
      <c r="K15" s="37">
        <f>food_insecure</f>
        <v>0.01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0.70400000000000007</v>
      </c>
      <c r="I18" s="37">
        <f>frac_PW_health_facility</f>
        <v>0.70400000000000007</v>
      </c>
      <c r="J18" s="37">
        <f>frac_PW_health_facility</f>
        <v>0.70400000000000007</v>
      </c>
      <c r="K18" s="37">
        <f>frac_PW_health_facility</f>
        <v>0.70400000000000007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0.52100000000000002</v>
      </c>
      <c r="M24" s="37">
        <f>famplan_unmet_need</f>
        <v>0.52100000000000002</v>
      </c>
      <c r="N24" s="37">
        <f>famplan_unmet_need</f>
        <v>0.52100000000000002</v>
      </c>
      <c r="O24" s="37">
        <f>famplan_unmet_need</f>
        <v>0.52100000000000002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0.10488076480102523</v>
      </c>
      <c r="M25" s="37">
        <f>(1-food_insecure)*(0.49)+food_insecure*(0.7)</f>
        <v>0.49209999999999998</v>
      </c>
      <c r="N25" s="37">
        <f>(1-food_insecure)*(0.49)+food_insecure*(0.7)</f>
        <v>0.49209999999999998</v>
      </c>
      <c r="O25" s="37">
        <f>(1-food_insecure)*(0.49)+food_insecure*(0.7)</f>
        <v>0.49209999999999998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4.4948899200439395E-2</v>
      </c>
      <c r="M26" s="37">
        <f>(1-food_insecure)*(0.21)+food_insecure*(0.3)</f>
        <v>0.2109</v>
      </c>
      <c r="N26" s="37">
        <f>(1-food_insecure)*(0.21)+food_insecure*(0.3)</f>
        <v>0.2109</v>
      </c>
      <c r="O26" s="37">
        <f>(1-food_insecure)*(0.21)+food_insecure*(0.3)</f>
        <v>0.2109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6.3299303283691322E-2</v>
      </c>
      <c r="M27" s="37">
        <f>(1-food_insecure)*(0.3)</f>
        <v>0.29699999999999999</v>
      </c>
      <c r="N27" s="37">
        <f>(1-food_insecure)*(0.3)</f>
        <v>0.29699999999999999</v>
      </c>
      <c r="O27" s="37">
        <f>(1-food_insecure)*(0.3)</f>
        <v>0.29699999999999999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0.78687103271484404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2569.929599999999</v>
      </c>
      <c r="C2" s="93">
        <v>6000</v>
      </c>
      <c r="D2" s="93">
        <v>9500</v>
      </c>
      <c r="E2" s="93">
        <v>1006000</v>
      </c>
      <c r="F2" s="93">
        <v>832000</v>
      </c>
      <c r="G2" s="94">
        <f t="shared" ref="G2:G11" si="0">C2+D2+E2+F2</f>
        <v>1853500</v>
      </c>
      <c r="H2" s="94">
        <f t="shared" ref="H2:H11" si="1">(B2 + stillbirth*B2/(1000-stillbirth))/(1-abortion)</f>
        <v>2943.0388205753839</v>
      </c>
      <c r="I2" s="94">
        <f t="shared" ref="I2:I11" si="2">G2-H2</f>
        <v>1850556.9611794245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2590.8188</v>
      </c>
      <c r="C3" s="93">
        <v>6000</v>
      </c>
      <c r="D3" s="93">
        <v>9600</v>
      </c>
      <c r="E3" s="93">
        <v>1001000</v>
      </c>
      <c r="F3" s="93">
        <v>855000</v>
      </c>
      <c r="G3" s="94">
        <f t="shared" si="0"/>
        <v>1871600</v>
      </c>
      <c r="H3" s="94">
        <f t="shared" si="1"/>
        <v>2966.9607702392054</v>
      </c>
      <c r="I3" s="94">
        <f t="shared" si="2"/>
        <v>1868633.0392297609</v>
      </c>
    </row>
    <row r="4" spans="1:9" ht="15.75" customHeight="1" x14ac:dyDescent="0.25">
      <c r="A4" s="59">
        <f t="shared" si="3"/>
        <v>2023</v>
      </c>
      <c r="B4" s="32">
        <v>2611.6716000000001</v>
      </c>
      <c r="C4" s="93">
        <v>6100</v>
      </c>
      <c r="D4" s="93">
        <v>9800</v>
      </c>
      <c r="E4" s="93">
        <v>991000</v>
      </c>
      <c r="F4" s="93">
        <v>879000</v>
      </c>
      <c r="G4" s="94">
        <f t="shared" si="0"/>
        <v>1885900</v>
      </c>
      <c r="H4" s="94">
        <f t="shared" si="1"/>
        <v>2990.8410352541287</v>
      </c>
      <c r="I4" s="94">
        <f t="shared" si="2"/>
        <v>1882909.1589647459</v>
      </c>
    </row>
    <row r="5" spans="1:9" ht="15.75" customHeight="1" x14ac:dyDescent="0.25">
      <c r="A5" s="59">
        <f t="shared" si="3"/>
        <v>2024</v>
      </c>
      <c r="B5" s="32">
        <v>2632.4879999999989</v>
      </c>
      <c r="C5" s="93">
        <v>6200</v>
      </c>
      <c r="D5" s="93">
        <v>9900</v>
      </c>
      <c r="E5" s="93">
        <v>977000</v>
      </c>
      <c r="F5" s="93">
        <v>903000</v>
      </c>
      <c r="G5" s="94">
        <f t="shared" si="0"/>
        <v>1896100</v>
      </c>
      <c r="H5" s="94">
        <f t="shared" si="1"/>
        <v>3014.6796156201517</v>
      </c>
      <c r="I5" s="94">
        <f t="shared" si="2"/>
        <v>1893085.3203843799</v>
      </c>
    </row>
    <row r="6" spans="1:9" ht="15.75" customHeight="1" x14ac:dyDescent="0.25">
      <c r="A6" s="59">
        <f t="shared" si="3"/>
        <v>2025</v>
      </c>
      <c r="B6" s="32">
        <v>2653.268</v>
      </c>
      <c r="C6" s="93">
        <v>6200</v>
      </c>
      <c r="D6" s="93">
        <v>10100</v>
      </c>
      <c r="E6" s="93">
        <v>961000</v>
      </c>
      <c r="F6" s="93">
        <v>924000</v>
      </c>
      <c r="G6" s="94">
        <f t="shared" si="0"/>
        <v>1901300</v>
      </c>
      <c r="H6" s="94">
        <f t="shared" si="1"/>
        <v>3038.4765113372791</v>
      </c>
      <c r="I6" s="94">
        <f t="shared" si="2"/>
        <v>1898261.5234886627</v>
      </c>
    </row>
    <row r="7" spans="1:9" ht="15.75" customHeight="1" x14ac:dyDescent="0.25">
      <c r="A7" s="59">
        <f t="shared" si="3"/>
        <v>2026</v>
      </c>
      <c r="B7" s="32">
        <v>2676.5855999999999</v>
      </c>
      <c r="C7" s="93">
        <v>6200</v>
      </c>
      <c r="D7" s="93">
        <v>10300</v>
      </c>
      <c r="E7" s="93">
        <v>941000</v>
      </c>
      <c r="F7" s="93">
        <v>944000</v>
      </c>
      <c r="G7" s="94">
        <f t="shared" si="0"/>
        <v>1901500</v>
      </c>
      <c r="H7" s="94">
        <f t="shared" si="1"/>
        <v>3065.1794225775907</v>
      </c>
      <c r="I7" s="94">
        <f t="shared" si="2"/>
        <v>1898434.8205774224</v>
      </c>
    </row>
    <row r="8" spans="1:9" ht="15.75" customHeight="1" x14ac:dyDescent="0.25">
      <c r="A8" s="59">
        <f t="shared" si="3"/>
        <v>2027</v>
      </c>
      <c r="B8" s="32">
        <v>2699.9108000000001</v>
      </c>
      <c r="C8" s="93">
        <v>6100</v>
      </c>
      <c r="D8" s="93">
        <v>10400</v>
      </c>
      <c r="E8" s="93">
        <v>918000</v>
      </c>
      <c r="F8" s="93">
        <v>961000</v>
      </c>
      <c r="G8" s="94">
        <f t="shared" si="0"/>
        <v>1895500</v>
      </c>
      <c r="H8" s="94">
        <f t="shared" si="1"/>
        <v>3091.8910372061337</v>
      </c>
      <c r="I8" s="94">
        <f t="shared" si="2"/>
        <v>1892408.1089627938</v>
      </c>
    </row>
    <row r="9" spans="1:9" ht="15.75" customHeight="1" x14ac:dyDescent="0.25">
      <c r="A9" s="59">
        <f t="shared" si="3"/>
        <v>2028</v>
      </c>
      <c r="B9" s="32">
        <v>2723.2435999999998</v>
      </c>
      <c r="C9" s="93">
        <v>6000</v>
      </c>
      <c r="D9" s="93">
        <v>10500</v>
      </c>
      <c r="E9" s="93">
        <v>894000</v>
      </c>
      <c r="F9" s="93">
        <v>976000</v>
      </c>
      <c r="G9" s="94">
        <f t="shared" si="0"/>
        <v>1886500</v>
      </c>
      <c r="H9" s="94">
        <f t="shared" si="1"/>
        <v>3118.6113552229072</v>
      </c>
      <c r="I9" s="94">
        <f t="shared" si="2"/>
        <v>1883381.388644777</v>
      </c>
    </row>
    <row r="10" spans="1:9" ht="15.75" customHeight="1" x14ac:dyDescent="0.25">
      <c r="A10" s="59">
        <f t="shared" si="3"/>
        <v>2029</v>
      </c>
      <c r="B10" s="32">
        <v>2746.5839999999989</v>
      </c>
      <c r="C10" s="93">
        <v>6000</v>
      </c>
      <c r="D10" s="93">
        <v>10700</v>
      </c>
      <c r="E10" s="93">
        <v>870000</v>
      </c>
      <c r="F10" s="93">
        <v>986000</v>
      </c>
      <c r="G10" s="94">
        <f t="shared" si="0"/>
        <v>1872700</v>
      </c>
      <c r="H10" s="94">
        <f t="shared" si="1"/>
        <v>3145.3403766279121</v>
      </c>
      <c r="I10" s="94">
        <f t="shared" si="2"/>
        <v>1869554.6596233721</v>
      </c>
    </row>
    <row r="11" spans="1:9" ht="15.75" customHeight="1" x14ac:dyDescent="0.25">
      <c r="A11" s="59">
        <f t="shared" si="3"/>
        <v>2030</v>
      </c>
      <c r="B11" s="32">
        <v>2769.9319999999998</v>
      </c>
      <c r="C11" s="93">
        <v>5900</v>
      </c>
      <c r="D11" s="93">
        <v>10800</v>
      </c>
      <c r="E11" s="93">
        <v>848000</v>
      </c>
      <c r="F11" s="93">
        <v>991000</v>
      </c>
      <c r="G11" s="94">
        <f t="shared" si="0"/>
        <v>1855700</v>
      </c>
      <c r="H11" s="94">
        <f t="shared" si="1"/>
        <v>3172.0781014211502</v>
      </c>
      <c r="I11" s="94">
        <f t="shared" si="2"/>
        <v>1852527.9218985788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9.0669893888639302E-2</v>
      </c>
    </row>
    <row r="5" spans="1:8" ht="15.75" customHeight="1" x14ac:dyDescent="0.25">
      <c r="B5" s="9" t="s">
        <v>70</v>
      </c>
      <c r="C5" s="33">
        <v>5.621668986338469E-2</v>
      </c>
    </row>
    <row r="6" spans="1:8" ht="15.75" customHeight="1" x14ac:dyDescent="0.25">
      <c r="B6" s="9" t="s">
        <v>71</v>
      </c>
      <c r="C6" s="33">
        <v>0.11623773492552</v>
      </c>
    </row>
    <row r="7" spans="1:8" ht="15.75" customHeight="1" x14ac:dyDescent="0.25">
      <c r="B7" s="9" t="s">
        <v>72</v>
      </c>
      <c r="C7" s="33">
        <v>0.4121280655674377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0.25134860197247971</v>
      </c>
    </row>
    <row r="10" spans="1:8" ht="15.75" customHeight="1" x14ac:dyDescent="0.25">
      <c r="B10" s="9" t="s">
        <v>75</v>
      </c>
      <c r="C10" s="33">
        <v>7.3399013782538505E-2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9.2834424305890298E-2</v>
      </c>
      <c r="D14" s="33">
        <v>9.2834424305890298E-2</v>
      </c>
      <c r="E14" s="33">
        <v>9.2834424305890298E-2</v>
      </c>
      <c r="F14" s="33">
        <v>9.2834424305890298E-2</v>
      </c>
    </row>
    <row r="15" spans="1:8" ht="15.75" customHeight="1" x14ac:dyDescent="0.25">
      <c r="B15" s="9" t="s">
        <v>82</v>
      </c>
      <c r="C15" s="33">
        <v>0.1564011073419434</v>
      </c>
      <c r="D15" s="33">
        <v>0.1564011073419434</v>
      </c>
      <c r="E15" s="33">
        <v>0.1564011073419434</v>
      </c>
      <c r="F15" s="33">
        <v>0.1564011073419434</v>
      </c>
    </row>
    <row r="16" spans="1:8" ht="15.75" customHeight="1" x14ac:dyDescent="0.25">
      <c r="B16" s="9" t="s">
        <v>83</v>
      </c>
      <c r="C16" s="33">
        <v>2.68963821279137E-2</v>
      </c>
      <c r="D16" s="33">
        <v>2.68963821279137E-2</v>
      </c>
      <c r="E16" s="33">
        <v>2.68963821279137E-2</v>
      </c>
      <c r="F16" s="33">
        <v>2.68963821279137E-2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0.17609758581491011</v>
      </c>
      <c r="D21" s="33">
        <v>0.17609758581491011</v>
      </c>
      <c r="E21" s="33">
        <v>0.17609758581491011</v>
      </c>
      <c r="F21" s="33">
        <v>0.17609758581491011</v>
      </c>
    </row>
    <row r="22" spans="1:8" ht="15.75" customHeight="1" x14ac:dyDescent="0.25">
      <c r="B22" s="9" t="s">
        <v>89</v>
      </c>
      <c r="C22" s="33">
        <v>0.54777050040934239</v>
      </c>
      <c r="D22" s="33">
        <v>0.54777050040934239</v>
      </c>
      <c r="E22" s="33">
        <v>0.54777050040934239</v>
      </c>
      <c r="F22" s="33">
        <v>0.54777050040934239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4.7850161000000002E-2</v>
      </c>
    </row>
    <row r="27" spans="1:8" ht="15.75" customHeight="1" x14ac:dyDescent="0.25">
      <c r="B27" s="9" t="s">
        <v>92</v>
      </c>
      <c r="C27" s="33">
        <v>1.8526506000000002E-2</v>
      </c>
    </row>
    <row r="28" spans="1:8" ht="15.75" customHeight="1" x14ac:dyDescent="0.25">
      <c r="B28" s="9" t="s">
        <v>93</v>
      </c>
      <c r="C28" s="33">
        <v>0.23087115</v>
      </c>
    </row>
    <row r="29" spans="1:8" ht="15.75" customHeight="1" x14ac:dyDescent="0.25">
      <c r="B29" s="9" t="s">
        <v>94</v>
      </c>
      <c r="C29" s="33">
        <v>0.13941172099999999</v>
      </c>
    </row>
    <row r="30" spans="1:8" ht="15.75" customHeight="1" x14ac:dyDescent="0.25">
      <c r="B30" s="9" t="s">
        <v>95</v>
      </c>
      <c r="C30" s="33">
        <v>5.0655509000000001E-2</v>
      </c>
    </row>
    <row r="31" spans="1:8" ht="15.75" customHeight="1" x14ac:dyDescent="0.25">
      <c r="B31" s="9" t="s">
        <v>96</v>
      </c>
      <c r="C31" s="33">
        <v>7.1104772999999982E-2</v>
      </c>
    </row>
    <row r="32" spans="1:8" ht="15.75" customHeight="1" x14ac:dyDescent="0.25">
      <c r="B32" s="9" t="s">
        <v>97</v>
      </c>
      <c r="C32" s="33">
        <v>0.14682545</v>
      </c>
    </row>
    <row r="33" spans="2:3" ht="15.75" customHeight="1" x14ac:dyDescent="0.25">
      <c r="B33" s="9" t="s">
        <v>98</v>
      </c>
      <c r="C33" s="33">
        <v>0.122179683</v>
      </c>
    </row>
    <row r="34" spans="2:3" ht="15.75" customHeight="1" x14ac:dyDescent="0.25">
      <c r="B34" s="9" t="s">
        <v>99</v>
      </c>
      <c r="C34" s="33">
        <v>0.17257504600000001</v>
      </c>
    </row>
    <row r="35" spans="2:3" ht="15.75" customHeight="1" x14ac:dyDescent="0.25">
      <c r="B35" s="12" t="s">
        <v>30</v>
      </c>
      <c r="C35" s="30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7.4649732999999994E-3</v>
      </c>
      <c r="D4" s="96">
        <v>7.4649732999999994E-3</v>
      </c>
      <c r="E4" s="96">
        <v>0</v>
      </c>
      <c r="F4" s="96">
        <v>2.0824616000000001E-2</v>
      </c>
      <c r="G4" s="96">
        <v>1.1818323E-2</v>
      </c>
    </row>
    <row r="5" spans="1:15" ht="15.75" customHeight="1" x14ac:dyDescent="0.25">
      <c r="B5" s="59" t="s">
        <v>105</v>
      </c>
      <c r="C5" s="96">
        <v>7.4649732999999994E-3</v>
      </c>
      <c r="D5" s="96">
        <v>7.4649732999999994E-3</v>
      </c>
      <c r="E5" s="96">
        <v>3.5839558000000001E-3</v>
      </c>
      <c r="F5" s="96">
        <v>1.238788E-2</v>
      </c>
      <c r="G5" s="96">
        <v>1.0078159999999999E-2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2.1996604999999999E-2</v>
      </c>
      <c r="D10" s="96">
        <v>2.1996604999999999E-2</v>
      </c>
      <c r="E10" s="96">
        <v>2.3160140999999999E-2</v>
      </c>
      <c r="F10" s="96">
        <v>0</v>
      </c>
      <c r="G10" s="96">
        <v>4.6044433000000003E-3</v>
      </c>
    </row>
    <row r="11" spans="1:15" ht="15.75" customHeight="1" x14ac:dyDescent="0.25">
      <c r="B11" s="59" t="s">
        <v>110</v>
      </c>
      <c r="C11" s="96">
        <v>0</v>
      </c>
      <c r="D11" s="96">
        <v>0</v>
      </c>
      <c r="E11" s="96">
        <v>0</v>
      </c>
      <c r="F11" s="96">
        <v>0</v>
      </c>
      <c r="G11" s="96">
        <v>5.7221431000000003E-3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0.32033981174999998</v>
      </c>
      <c r="D14" s="98">
        <v>0.31614712435300002</v>
      </c>
      <c r="E14" s="98">
        <v>0.31614712435300002</v>
      </c>
      <c r="F14" s="98">
        <v>0.15880290981799999</v>
      </c>
      <c r="G14" s="98">
        <v>0.15880290981799999</v>
      </c>
      <c r="H14" s="99">
        <v>0.28799999999999998</v>
      </c>
      <c r="I14" s="99">
        <v>0.28799999999999998</v>
      </c>
      <c r="J14" s="99">
        <v>0.28799999999999998</v>
      </c>
      <c r="K14" s="99">
        <v>0.28799999999999998</v>
      </c>
      <c r="L14" s="99">
        <v>0.20799999999999999</v>
      </c>
      <c r="M14" s="99">
        <v>0.20799999999999999</v>
      </c>
      <c r="N14" s="99">
        <v>0.20799999999999999</v>
      </c>
      <c r="O14" s="99">
        <v>0.20799999999999999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0.18766082783976151</v>
      </c>
      <c r="D15" s="95">
        <f t="shared" si="0"/>
        <v>0.18520467609422578</v>
      </c>
      <c r="E15" s="95">
        <f t="shared" si="0"/>
        <v>0.18520467609422578</v>
      </c>
      <c r="F15" s="95">
        <f t="shared" si="0"/>
        <v>9.3029603023761134E-2</v>
      </c>
      <c r="G15" s="95">
        <f t="shared" si="0"/>
        <v>9.3029603023761134E-2</v>
      </c>
      <c r="H15" s="95">
        <f t="shared" si="0"/>
        <v>0.168715584</v>
      </c>
      <c r="I15" s="95">
        <f t="shared" si="0"/>
        <v>0.168715584</v>
      </c>
      <c r="J15" s="95">
        <f t="shared" si="0"/>
        <v>0.168715584</v>
      </c>
      <c r="K15" s="95">
        <f t="shared" si="0"/>
        <v>0.168715584</v>
      </c>
      <c r="L15" s="95">
        <f t="shared" si="0"/>
        <v>0.12185014400000001</v>
      </c>
      <c r="M15" s="95">
        <f t="shared" si="0"/>
        <v>0.12185014400000001</v>
      </c>
      <c r="N15" s="95">
        <f t="shared" si="0"/>
        <v>0.12185014400000001</v>
      </c>
      <c r="O15" s="95">
        <f t="shared" si="0"/>
        <v>0.12185014400000001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0.62880752559999997</v>
      </c>
      <c r="D2" s="96">
        <v>0.35571922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2.2373443E-2</v>
      </c>
      <c r="D3" s="96">
        <v>6.3059793000000003E-2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0.28091643999999999</v>
      </c>
      <c r="D4" s="96">
        <v>0.37994976000000003</v>
      </c>
      <c r="E4" s="96">
        <v>0</v>
      </c>
      <c r="F4" s="96">
        <v>0</v>
      </c>
      <c r="G4" s="96">
        <v>0</v>
      </c>
    </row>
    <row r="5" spans="1:7" x14ac:dyDescent="0.25">
      <c r="B5" s="67" t="s">
        <v>122</v>
      </c>
      <c r="C5" s="95">
        <v>6.7902591400000004E-2</v>
      </c>
      <c r="D5" s="95">
        <v>0.201271227</v>
      </c>
      <c r="E5" s="95">
        <v>1</v>
      </c>
      <c r="F5" s="95">
        <v>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2022-02-22T00:10:32Z</dcterms:modified>
</cp:coreProperties>
</file>