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5117CD88-AACA-41F6-BB5B-2436A2233EA8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8" i="2"/>
  <c r="A34" i="2"/>
  <c r="A33" i="2"/>
  <c r="A31" i="2"/>
  <c r="A30" i="2"/>
  <c r="A29" i="2"/>
  <c r="A26" i="2"/>
  <c r="A25" i="2"/>
  <c r="A23" i="2"/>
  <c r="A22" i="2"/>
  <c r="A21" i="2"/>
  <c r="A18" i="2"/>
  <c r="A17" i="2"/>
  <c r="A15" i="2"/>
  <c r="A14" i="2"/>
  <c r="A13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9" i="2" l="1"/>
  <c r="A27" i="2"/>
  <c r="A35" i="2"/>
  <c r="A12" i="2"/>
  <c r="A20" i="2"/>
  <c r="A28" i="2"/>
  <c r="A36" i="2"/>
  <c r="A37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<sst xmlns="http://schemas.openxmlformats.org/spreadsheetml/2006/main" count="2092" uniqueCount="337">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</sst>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2046454.4375</v>
      </c>
    </row>
    <row r="8" spans="1:3" ht="15" customHeight="1" x14ac:dyDescent="0.25">
      <c r="B8" s="59" t="s">
        <v>8</v>
      </c>
      <c r="C8" s="27">
        <v>0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0.86682701110839799</v>
      </c>
    </row>
    <row r="11" spans="1:3" ht="15" customHeight="1" x14ac:dyDescent="0.25">
      <c r="B11" s="59" t="s">
        <v>11</v>
      </c>
      <c r="C11" s="27">
        <v>0.872</v>
      </c>
    </row>
    <row r="12" spans="1:3" ht="15" customHeight="1" x14ac:dyDescent="0.25">
      <c r="B12" s="59" t="s">
        <v>12</v>
      </c>
      <c r="C12" s="27">
        <v>0.92299999999999993</v>
      </c>
    </row>
    <row r="13" spans="1:3" ht="15" customHeight="1" x14ac:dyDescent="0.25">
      <c r="B13" s="59" t="s">
        <v>13</v>
      </c>
      <c r="C13" s="27">
        <v>0.32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8.8000000000000009E-2</v>
      </c>
    </row>
    <row r="24" spans="1:3" ht="15" customHeight="1" x14ac:dyDescent="0.25">
      <c r="B24" s="6" t="s">
        <v>22</v>
      </c>
      <c r="C24" s="28">
        <v>0.56720000000000004</v>
      </c>
    </row>
    <row r="25" spans="1:3" ht="15" customHeight="1" x14ac:dyDescent="0.25">
      <c r="B25" s="6" t="s">
        <v>23</v>
      </c>
      <c r="C25" s="28">
        <v>0.32450000000000001</v>
      </c>
    </row>
    <row r="26" spans="1:3" ht="15" customHeight="1" x14ac:dyDescent="0.25">
      <c r="B26" s="6" t="s">
        <v>24</v>
      </c>
      <c r="C26" s="28">
        <v>2.0299999999999999E-2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0.572903494194271</v>
      </c>
    </row>
    <row r="30" spans="1:3" ht="14.25" customHeight="1" x14ac:dyDescent="0.25">
      <c r="B30" s="11" t="s">
        <v>27</v>
      </c>
      <c r="C30" s="90">
        <v>2.97816919797022E-2</v>
      </c>
    </row>
    <row r="31" spans="1:3" ht="14.25" customHeight="1" x14ac:dyDescent="0.25">
      <c r="B31" s="11" t="s">
        <v>28</v>
      </c>
      <c r="C31" s="90">
        <v>2.5306962329746899E-2</v>
      </c>
    </row>
    <row r="32" spans="1:3" ht="14.25" customHeight="1" x14ac:dyDescent="0.25">
      <c r="B32" s="11" t="s">
        <v>29</v>
      </c>
      <c r="C32" s="90">
        <v>0.37200785149628002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5.0144372572854303</v>
      </c>
    </row>
    <row r="38" spans="1:5" ht="15" customHeight="1" x14ac:dyDescent="0.25">
      <c r="B38" s="55" t="s">
        <v>34</v>
      </c>
      <c r="C38" s="84">
        <v>7.1772532948622496</v>
      </c>
      <c r="D38" s="91"/>
      <c r="E38" s="92"/>
    </row>
    <row r="39" spans="1:5" ht="15" customHeight="1" x14ac:dyDescent="0.25">
      <c r="B39" s="55" t="s">
        <v>35</v>
      </c>
      <c r="C39" s="84">
        <v>8.3852535833922399</v>
      </c>
      <c r="D39" s="91"/>
      <c r="E39" s="91"/>
    </row>
    <row r="40" spans="1:5" ht="15" customHeight="1" x14ac:dyDescent="0.25">
      <c r="B40" s="55" t="s">
        <v>36</v>
      </c>
      <c r="C40" s="84">
        <v>0.19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4.5221666899999997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2.11395375E-2</v>
      </c>
      <c r="D45" s="91"/>
    </row>
    <row r="46" spans="1:5" ht="15.75" customHeight="1" x14ac:dyDescent="0.25">
      <c r="B46" s="55" t="s">
        <v>41</v>
      </c>
      <c r="C46" s="28">
        <v>7.4799499999999991E-2</v>
      </c>
      <c r="D46" s="91"/>
    </row>
    <row r="47" spans="1:5" ht="15.75" customHeight="1" x14ac:dyDescent="0.25">
      <c r="B47" s="55" t="s">
        <v>42</v>
      </c>
      <c r="C47" s="28">
        <v>0.13228186250000001</v>
      </c>
      <c r="D47" s="91"/>
      <c r="E47" s="92"/>
    </row>
    <row r="48" spans="1:5" ht="15" customHeight="1" x14ac:dyDescent="0.25">
      <c r="B48" s="55" t="s">
        <v>43</v>
      </c>
      <c r="C48" s="29">
        <v>0.77177909999999994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2.8</v>
      </c>
      <c r="D51" s="91"/>
    </row>
    <row r="52" spans="1:4" ht="15" customHeight="1" x14ac:dyDescent="0.25">
      <c r="B52" s="55" t="s">
        <v>46</v>
      </c>
      <c r="C52" s="31">
        <v>2.8</v>
      </c>
    </row>
    <row r="53" spans="1:4" ht="15.75" customHeight="1" x14ac:dyDescent="0.25">
      <c r="B53" s="55" t="s">
        <v>47</v>
      </c>
      <c r="C53" s="31">
        <v>2.8</v>
      </c>
    </row>
    <row r="54" spans="1:4" ht="15.75" customHeight="1" x14ac:dyDescent="0.25">
      <c r="B54" s="55" t="s">
        <v>48</v>
      </c>
      <c r="C54" s="31">
        <v>2.8</v>
      </c>
    </row>
    <row r="55" spans="1:4" ht="15.75" customHeight="1" x14ac:dyDescent="0.25">
      <c r="B55" s="55" t="s">
        <v>49</v>
      </c>
      <c r="C55" s="31">
        <v>2.8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1.6428571428571431E-2</v>
      </c>
    </row>
    <row r="59" spans="1:4" ht="15.75" customHeight="1" x14ac:dyDescent="0.25">
      <c r="B59" s="55" t="s">
        <v>52</v>
      </c>
      <c r="C59" s="27">
        <v>0.64658700000000002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5.6338878000000002E-2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0.20955411639807101</v>
      </c>
      <c r="C2" s="82">
        <v>0.95</v>
      </c>
      <c r="D2" s="83">
        <v>45.538469166818018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42.692246247747647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218.572803066435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8.9825738217550022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13.70995814776825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13.70995814776825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13.70995814776825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13.70995814776825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13.70995814776825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13.70995814776825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0.41105120000000001</v>
      </c>
      <c r="C16" s="82">
        <v>0.95</v>
      </c>
      <c r="D16" s="83">
        <v>0.44919677959070559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0.58499999999999996</v>
      </c>
      <c r="C18" s="82">
        <v>0.95</v>
      </c>
      <c r="D18" s="83">
        <v>5.0978270834575747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0.58499999999999996</v>
      </c>
      <c r="C19" s="82">
        <v>0.95</v>
      </c>
      <c r="D19" s="83">
        <v>5.0978270834575747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0.98877619999999988</v>
      </c>
      <c r="C21" s="82">
        <v>0.95</v>
      </c>
      <c r="D21" s="83">
        <v>93.973155012451954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23.487909719040388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4.5674458261497017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0.7399211048616201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3.4021824598312399E-2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19.711165685025641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85.139330298277699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3.1374405621372272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0.93094042298659452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0.66087745625697092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1.380272503608452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0.96224355990619204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2.8</v>
      </c>
      <c r="C2" s="103">
        <f>'Donnees pop de l''annee de ref'!C52</f>
        <v>2.8</v>
      </c>
      <c r="D2" s="103">
        <f>'Donnees pop de l''annee de ref'!C53</f>
        <v>2.8</v>
      </c>
      <c r="E2" s="103">
        <f>'Donnees pop de l''annee de ref'!C54</f>
        <v>2.8</v>
      </c>
      <c r="F2" s="103">
        <f>'Donnees pop de l''annee de ref'!C55</f>
        <v>2.8</v>
      </c>
    </row>
    <row r="3" spans="1:6" ht="15.75" customHeight="1" x14ac:dyDescent="0.25">
      <c r="A3" s="67" t="s">
        <v>203</v>
      </c>
      <c r="B3" s="103">
        <f>frac_mam_1month * 2.6</f>
        <v>0.18201947558038559</v>
      </c>
      <c r="C3" s="103">
        <f>frac_mam_1_5months * 2.6</f>
        <v>0.18201947558038559</v>
      </c>
      <c r="D3" s="103">
        <f>frac_mam_6_11months * 2.6</f>
        <v>0.10527129588199952</v>
      </c>
      <c r="E3" s="103">
        <f>frac_mam_12_23months * 2.6</f>
        <v>5.6188773086799863E-2</v>
      </c>
      <c r="F3" s="103">
        <f>frac_mam_24_59months * 2.6</f>
        <v>4.7173474617443208E-2</v>
      </c>
    </row>
    <row r="4" spans="1:6" ht="15.75" customHeight="1" x14ac:dyDescent="0.25">
      <c r="A4" s="67" t="s">
        <v>204</v>
      </c>
      <c r="B4" s="103">
        <f>frac_sam_1month * 2.6</f>
        <v>0.11838290131538888</v>
      </c>
      <c r="C4" s="103">
        <f>frac_sam_1_5months * 2.6</f>
        <v>0.11838290131538888</v>
      </c>
      <c r="D4" s="103">
        <f>frac_sam_6_11months * 2.6</f>
        <v>5.3628706098394707E-2</v>
      </c>
      <c r="E4" s="103">
        <f>frac_sam_12_23months * 2.6</f>
        <v>3.5214787126157339E-2</v>
      </c>
      <c r="F4" s="103">
        <f>frac_sam_24_59months * 2.6</f>
        <v>3.1943934111073664E-2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</v>
      </c>
      <c r="E2" s="37">
        <f>food_insecure</f>
        <v>0</v>
      </c>
      <c r="F2" s="37">
        <f>food_insecure</f>
        <v>0</v>
      </c>
      <c r="G2" s="37">
        <f>food_insecure</f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</v>
      </c>
      <c r="F5" s="37">
        <f>food_insecure</f>
        <v>0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4.6000000000000006E-2</v>
      </c>
      <c r="D7" s="37">
        <f>diarrhoea_1_5mo*frac_diarrhea_severe</f>
        <v>4.6000000000000006E-2</v>
      </c>
      <c r="E7" s="37">
        <f>diarrhoea_6_11mo*frac_diarrhea_severe</f>
        <v>4.6000000000000006E-2</v>
      </c>
      <c r="F7" s="37">
        <f>diarrhoea_12_23mo*frac_diarrhea_severe</f>
        <v>4.6000000000000006E-2</v>
      </c>
      <c r="G7" s="37">
        <f>diarrhoea_24_59mo*frac_diarrhea_severe</f>
        <v>4.6000000000000006E-2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</v>
      </c>
      <c r="F8" s="37">
        <f>food_insecure</f>
        <v>0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</v>
      </c>
      <c r="F9" s="37">
        <f>food_insecure</f>
        <v>0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0.92299999999999993</v>
      </c>
      <c r="E10" s="37">
        <f>IF(ISBLANK(comm_deliv), frac_children_health_facility,1)</f>
        <v>0.92299999999999993</v>
      </c>
      <c r="F10" s="37">
        <f>IF(ISBLANK(comm_deliv), frac_children_health_facility,1)</f>
        <v>0.92299999999999993</v>
      </c>
      <c r="G10" s="37">
        <f>IF(ISBLANK(comm_deliv), frac_children_health_facility,1)</f>
        <v>0.92299999999999993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4.6000000000000006E-2</v>
      </c>
      <c r="D12" s="37">
        <f>diarrhoea_1_5mo*frac_diarrhea_severe</f>
        <v>4.6000000000000006E-2</v>
      </c>
      <c r="E12" s="37">
        <f>diarrhoea_6_11mo*frac_diarrhea_severe</f>
        <v>4.6000000000000006E-2</v>
      </c>
      <c r="F12" s="37">
        <f>diarrhoea_12_23mo*frac_diarrhea_severe</f>
        <v>4.6000000000000006E-2</v>
      </c>
      <c r="G12" s="37">
        <f>diarrhoea_24_59mo*frac_diarrhea_severe</f>
        <v>4.6000000000000006E-2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</v>
      </c>
      <c r="I15" s="37">
        <f>food_insecure</f>
        <v>0</v>
      </c>
      <c r="J15" s="37">
        <f>food_insecure</f>
        <v>0</v>
      </c>
      <c r="K15" s="37">
        <f>food_insecure</f>
        <v>0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0.872</v>
      </c>
      <c r="I18" s="37">
        <f>frac_PW_health_facility</f>
        <v>0.872</v>
      </c>
      <c r="J18" s="37">
        <f>frac_PW_health_facility</f>
        <v>0.872</v>
      </c>
      <c r="K18" s="37">
        <f>frac_PW_health_facility</f>
        <v>0.872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0.32</v>
      </c>
      <c r="M24" s="37">
        <f>famplan_unmet_need</f>
        <v>0.32</v>
      </c>
      <c r="N24" s="37">
        <f>famplan_unmet_need</f>
        <v>0.32</v>
      </c>
      <c r="O24" s="37">
        <f>famplan_unmet_need</f>
        <v>0.32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6.5254764556884975E-2</v>
      </c>
      <c r="M25" s="37">
        <f>(1-food_insecure)*(0.49)+food_insecure*(0.7)</f>
        <v>0.49</v>
      </c>
      <c r="N25" s="37">
        <f>(1-food_insecure)*(0.49)+food_insecure*(0.7)</f>
        <v>0.49</v>
      </c>
      <c r="O25" s="37">
        <f>(1-food_insecure)*(0.49)+food_insecure*(0.7)</f>
        <v>0.49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2.7966327667236422E-2</v>
      </c>
      <c r="M26" s="37">
        <f>(1-food_insecure)*(0.21)+food_insecure*(0.3)</f>
        <v>0.21</v>
      </c>
      <c r="N26" s="37">
        <f>(1-food_insecure)*(0.21)+food_insecure*(0.3)</f>
        <v>0.21</v>
      </c>
      <c r="O26" s="37">
        <f>(1-food_insecure)*(0.21)+food_insecure*(0.3)</f>
        <v>0.21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3.9951896667480599E-2</v>
      </c>
      <c r="M27" s="37">
        <f>(1-food_insecure)*(0.3)</f>
        <v>0.3</v>
      </c>
      <c r="N27" s="37">
        <f>(1-food_insecure)*(0.3)</f>
        <v>0.3</v>
      </c>
      <c r="O27" s="37">
        <f>(1-food_insecure)*(0.3)</f>
        <v>0.3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0.86682701110839799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439564.21720000001</v>
      </c>
      <c r="C2" s="93">
        <v>979000</v>
      </c>
      <c r="D2" s="93">
        <v>2259000</v>
      </c>
      <c r="E2" s="93">
        <v>2893000</v>
      </c>
      <c r="F2" s="93">
        <v>2081000</v>
      </c>
      <c r="G2" s="94">
        <f t="shared" ref="G2:G11" si="0">C2+D2+E2+F2</f>
        <v>8212000</v>
      </c>
      <c r="H2" s="94">
        <f t="shared" ref="H2:H11" si="1">(B2 + stillbirth*B2/(1000-stillbirth))/(1-abortion)</f>
        <v>501773.89747781289</v>
      </c>
      <c r="I2" s="94">
        <f t="shared" ref="I2:I11" si="2">G2-H2</f>
        <v>7710226.1025221869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430802.59360000002</v>
      </c>
      <c r="C3" s="93">
        <v>1022000</v>
      </c>
      <c r="D3" s="93">
        <v>2156000</v>
      </c>
      <c r="E3" s="93">
        <v>2955000</v>
      </c>
      <c r="F3" s="93">
        <v>2136000</v>
      </c>
      <c r="G3" s="94">
        <f t="shared" si="0"/>
        <v>8269000</v>
      </c>
      <c r="H3" s="94">
        <f t="shared" si="1"/>
        <v>491772.27803296794</v>
      </c>
      <c r="I3" s="94">
        <f t="shared" si="2"/>
        <v>7777227.7219670322</v>
      </c>
    </row>
    <row r="4" spans="1:9" ht="15.75" customHeight="1" x14ac:dyDescent="0.25">
      <c r="A4" s="59">
        <f t="shared" si="3"/>
        <v>2023</v>
      </c>
      <c r="B4" s="32">
        <v>422109.56520000001</v>
      </c>
      <c r="C4" s="93">
        <v>1074000</v>
      </c>
      <c r="D4" s="93">
        <v>2075000</v>
      </c>
      <c r="E4" s="93">
        <v>3005000</v>
      </c>
      <c r="F4" s="93">
        <v>2197000</v>
      </c>
      <c r="G4" s="94">
        <f t="shared" si="0"/>
        <v>8351000</v>
      </c>
      <c r="H4" s="94">
        <f t="shared" si="1"/>
        <v>481848.96177911403</v>
      </c>
      <c r="I4" s="94">
        <f t="shared" si="2"/>
        <v>7869151.0382208861</v>
      </c>
    </row>
    <row r="5" spans="1:9" ht="15.75" customHeight="1" x14ac:dyDescent="0.25">
      <c r="A5" s="59">
        <f t="shared" si="3"/>
        <v>2024</v>
      </c>
      <c r="B5" s="32">
        <v>413456.42440000002</v>
      </c>
      <c r="C5" s="93">
        <v>1122000</v>
      </c>
      <c r="D5" s="93">
        <v>2015000</v>
      </c>
      <c r="E5" s="93">
        <v>3039000</v>
      </c>
      <c r="F5" s="93">
        <v>2262000</v>
      </c>
      <c r="G5" s="94">
        <f t="shared" si="0"/>
        <v>8438000</v>
      </c>
      <c r="H5" s="94">
        <f t="shared" si="1"/>
        <v>471971.17825001321</v>
      </c>
      <c r="I5" s="94">
        <f t="shared" si="2"/>
        <v>7966028.8217499871</v>
      </c>
    </row>
    <row r="6" spans="1:9" ht="15.75" customHeight="1" x14ac:dyDescent="0.25">
      <c r="A6" s="59">
        <f t="shared" si="3"/>
        <v>2025</v>
      </c>
      <c r="B6" s="32">
        <v>404853.91800000001</v>
      </c>
      <c r="C6" s="93">
        <v>1157000</v>
      </c>
      <c r="D6" s="93">
        <v>1980000</v>
      </c>
      <c r="E6" s="93">
        <v>3051000</v>
      </c>
      <c r="F6" s="93">
        <v>2336000</v>
      </c>
      <c r="G6" s="94">
        <f t="shared" si="0"/>
        <v>8524000</v>
      </c>
      <c r="H6" s="94">
        <f t="shared" si="1"/>
        <v>462151.19519520085</v>
      </c>
      <c r="I6" s="94">
        <f t="shared" si="2"/>
        <v>8061848.8048047991</v>
      </c>
    </row>
    <row r="7" spans="1:9" ht="15.75" customHeight="1" x14ac:dyDescent="0.25">
      <c r="A7" s="59">
        <f t="shared" si="3"/>
        <v>2026</v>
      </c>
      <c r="B7" s="32">
        <v>398241.27620000002</v>
      </c>
      <c r="C7" s="93">
        <v>1179000</v>
      </c>
      <c r="D7" s="93">
        <v>1967000</v>
      </c>
      <c r="E7" s="93">
        <v>3047000</v>
      </c>
      <c r="F7" s="93">
        <v>2413000</v>
      </c>
      <c r="G7" s="94">
        <f t="shared" si="0"/>
        <v>8606000</v>
      </c>
      <c r="H7" s="94">
        <f t="shared" si="1"/>
        <v>454602.69393241272</v>
      </c>
      <c r="I7" s="94">
        <f t="shared" si="2"/>
        <v>8151397.3060675869</v>
      </c>
    </row>
    <row r="8" spans="1:9" ht="15.75" customHeight="1" x14ac:dyDescent="0.25">
      <c r="A8" s="59">
        <f t="shared" si="3"/>
        <v>2027</v>
      </c>
      <c r="B8" s="32">
        <v>391640.83519999997</v>
      </c>
      <c r="C8" s="93">
        <v>1188000</v>
      </c>
      <c r="D8" s="93">
        <v>1978000</v>
      </c>
      <c r="E8" s="93">
        <v>3023000</v>
      </c>
      <c r="F8" s="93">
        <v>2495000</v>
      </c>
      <c r="G8" s="94">
        <f t="shared" si="0"/>
        <v>8684000</v>
      </c>
      <c r="H8" s="94">
        <f t="shared" si="1"/>
        <v>447068.12019768247</v>
      </c>
      <c r="I8" s="94">
        <f t="shared" si="2"/>
        <v>8236931.8798023174</v>
      </c>
    </row>
    <row r="9" spans="1:9" ht="15.75" customHeight="1" x14ac:dyDescent="0.25">
      <c r="A9" s="59">
        <f t="shared" si="3"/>
        <v>2028</v>
      </c>
      <c r="B9" s="32">
        <v>385044.69400000008</v>
      </c>
      <c r="C9" s="93">
        <v>1187000</v>
      </c>
      <c r="D9" s="93">
        <v>2008000</v>
      </c>
      <c r="E9" s="93">
        <v>2984000</v>
      </c>
      <c r="F9" s="93">
        <v>2578000</v>
      </c>
      <c r="G9" s="94">
        <f t="shared" si="0"/>
        <v>8757000</v>
      </c>
      <c r="H9" s="94">
        <f t="shared" si="1"/>
        <v>439538.45479561453</v>
      </c>
      <c r="I9" s="94">
        <f t="shared" si="2"/>
        <v>8317461.5452043852</v>
      </c>
    </row>
    <row r="10" spans="1:9" ht="15.75" customHeight="1" x14ac:dyDescent="0.25">
      <c r="A10" s="59">
        <f t="shared" si="3"/>
        <v>2029</v>
      </c>
      <c r="B10" s="32">
        <v>378454.37359999999</v>
      </c>
      <c r="C10" s="93">
        <v>1181000</v>
      </c>
      <c r="D10" s="93">
        <v>2047000</v>
      </c>
      <c r="E10" s="93">
        <v>2931000</v>
      </c>
      <c r="F10" s="93">
        <v>2658000</v>
      </c>
      <c r="G10" s="94">
        <f t="shared" si="0"/>
        <v>8817000</v>
      </c>
      <c r="H10" s="94">
        <f t="shared" si="1"/>
        <v>432015.43398695992</v>
      </c>
      <c r="I10" s="94">
        <f t="shared" si="2"/>
        <v>8384984.56601304</v>
      </c>
    </row>
    <row r="11" spans="1:9" ht="15.75" customHeight="1" x14ac:dyDescent="0.25">
      <c r="A11" s="59">
        <f t="shared" si="3"/>
        <v>2030</v>
      </c>
      <c r="B11" s="32">
        <v>371862.47999999992</v>
      </c>
      <c r="C11" s="93">
        <v>1175000</v>
      </c>
      <c r="D11" s="93">
        <v>2092000</v>
      </c>
      <c r="E11" s="93">
        <v>2868000</v>
      </c>
      <c r="F11" s="93">
        <v>2731000</v>
      </c>
      <c r="G11" s="94">
        <f t="shared" si="0"/>
        <v>8866000</v>
      </c>
      <c r="H11" s="94">
        <f t="shared" si="1"/>
        <v>424490.61732990673</v>
      </c>
      <c r="I11" s="94">
        <f t="shared" si="2"/>
        <v>8441509.3826700933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3.9236834006533737E-2</v>
      </c>
    </row>
    <row r="5" spans="1:8" ht="15.75" customHeight="1" x14ac:dyDescent="0.25">
      <c r="B5" s="9" t="s">
        <v>70</v>
      </c>
      <c r="C5" s="33">
        <v>5.8355774577103239E-2</v>
      </c>
    </row>
    <row r="6" spans="1:8" ht="15.75" customHeight="1" x14ac:dyDescent="0.25">
      <c r="B6" s="9" t="s">
        <v>71</v>
      </c>
      <c r="C6" s="33">
        <v>0.11483422145262009</v>
      </c>
    </row>
    <row r="7" spans="1:8" ht="15.75" customHeight="1" x14ac:dyDescent="0.25">
      <c r="B7" s="9" t="s">
        <v>72</v>
      </c>
      <c r="C7" s="33">
        <v>0.41164288809749228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0.28873315237985708</v>
      </c>
    </row>
    <row r="10" spans="1:8" ht="15.75" customHeight="1" x14ac:dyDescent="0.25">
      <c r="B10" s="9" t="s">
        <v>75</v>
      </c>
      <c r="C10" s="33">
        <v>8.7197129486393604E-2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0.12844188618955241</v>
      </c>
      <c r="D14" s="33">
        <v>0.12844188618955241</v>
      </c>
      <c r="E14" s="33">
        <v>0.12844188618955241</v>
      </c>
      <c r="F14" s="33">
        <v>0.12844188618955241</v>
      </c>
    </row>
    <row r="15" spans="1:8" ht="15.75" customHeight="1" x14ac:dyDescent="0.25">
      <c r="B15" s="9" t="s">
        <v>82</v>
      </c>
      <c r="C15" s="33">
        <v>0.1083290375590187</v>
      </c>
      <c r="D15" s="33">
        <v>0.1083290375590187</v>
      </c>
      <c r="E15" s="33">
        <v>0.1083290375590187</v>
      </c>
      <c r="F15" s="33">
        <v>0.1083290375590187</v>
      </c>
    </row>
    <row r="16" spans="1:8" ht="15.75" customHeight="1" x14ac:dyDescent="0.25">
      <c r="B16" s="9" t="s">
        <v>83</v>
      </c>
      <c r="C16" s="33">
        <v>2.0628623497681301E-2</v>
      </c>
      <c r="D16" s="33">
        <v>2.0628623497681301E-2</v>
      </c>
      <c r="E16" s="33">
        <v>2.0628623497681301E-2</v>
      </c>
      <c r="F16" s="33">
        <v>2.0628623497681301E-2</v>
      </c>
    </row>
    <row r="17" spans="1:8" ht="15.75" customHeight="1" x14ac:dyDescent="0.25">
      <c r="B17" s="9" t="s">
        <v>84</v>
      </c>
      <c r="C17" s="33">
        <v>1.8217527929640431E-2</v>
      </c>
      <c r="D17" s="33">
        <v>1.8217527929640431E-2</v>
      </c>
      <c r="E17" s="33">
        <v>1.8217527929640431E-2</v>
      </c>
      <c r="F17" s="33">
        <v>1.8217527929640431E-2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4.0707901831151617E-2</v>
      </c>
      <c r="D19" s="33">
        <v>4.0707901831151617E-2</v>
      </c>
      <c r="E19" s="33">
        <v>4.0707901831151617E-2</v>
      </c>
      <c r="F19" s="33">
        <v>4.0707901831151617E-2</v>
      </c>
    </row>
    <row r="20" spans="1:8" ht="15.75" customHeight="1" x14ac:dyDescent="0.25">
      <c r="B20" s="9" t="s">
        <v>87</v>
      </c>
      <c r="C20" s="33">
        <v>9.13117794011159E-2</v>
      </c>
      <c r="D20" s="33">
        <v>9.13117794011159E-2</v>
      </c>
      <c r="E20" s="33">
        <v>9.13117794011159E-2</v>
      </c>
      <c r="F20" s="33">
        <v>9.13117794011159E-2</v>
      </c>
    </row>
    <row r="21" spans="1:8" ht="15.75" customHeight="1" x14ac:dyDescent="0.25">
      <c r="B21" s="9" t="s">
        <v>88</v>
      </c>
      <c r="C21" s="33">
        <v>0.1104602843180513</v>
      </c>
      <c r="D21" s="33">
        <v>0.1104602843180513</v>
      </c>
      <c r="E21" s="33">
        <v>0.1104602843180513</v>
      </c>
      <c r="F21" s="33">
        <v>0.1104602843180513</v>
      </c>
    </row>
    <row r="22" spans="1:8" ht="15.75" customHeight="1" x14ac:dyDescent="0.25">
      <c r="B22" s="9" t="s">
        <v>89</v>
      </c>
      <c r="C22" s="33">
        <v>0.4819029592737884</v>
      </c>
      <c r="D22" s="33">
        <v>0.4819029592737884</v>
      </c>
      <c r="E22" s="33">
        <v>0.4819029592737884</v>
      </c>
      <c r="F22" s="33">
        <v>0.4819029592737884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4.9599230000000001E-2</v>
      </c>
    </row>
    <row r="27" spans="1:8" ht="15.75" customHeight="1" x14ac:dyDescent="0.25">
      <c r="B27" s="9" t="s">
        <v>92</v>
      </c>
      <c r="C27" s="33">
        <v>5.3032503999999987E-2</v>
      </c>
    </row>
    <row r="28" spans="1:8" ht="15.75" customHeight="1" x14ac:dyDescent="0.25">
      <c r="B28" s="9" t="s">
        <v>93</v>
      </c>
      <c r="C28" s="33">
        <v>0.110220151</v>
      </c>
    </row>
    <row r="29" spans="1:8" ht="15.75" customHeight="1" x14ac:dyDescent="0.25">
      <c r="B29" s="9" t="s">
        <v>94</v>
      </c>
      <c r="C29" s="33">
        <v>0.122891953</v>
      </c>
    </row>
    <row r="30" spans="1:8" ht="15.75" customHeight="1" x14ac:dyDescent="0.25">
      <c r="B30" s="9" t="s">
        <v>95</v>
      </c>
      <c r="C30" s="33">
        <v>7.3900320000000005E-2</v>
      </c>
    </row>
    <row r="31" spans="1:8" ht="15.75" customHeight="1" x14ac:dyDescent="0.25">
      <c r="B31" s="9" t="s">
        <v>96</v>
      </c>
      <c r="C31" s="33">
        <v>5.9789176999999999E-2</v>
      </c>
    </row>
    <row r="32" spans="1:8" ht="15.75" customHeight="1" x14ac:dyDescent="0.25">
      <c r="B32" s="9" t="s">
        <v>97</v>
      </c>
      <c r="C32" s="33">
        <v>0.12020602599999999</v>
      </c>
    </row>
    <row r="33" spans="2:3" ht="15.75" customHeight="1" x14ac:dyDescent="0.25">
      <c r="B33" s="9" t="s">
        <v>98</v>
      </c>
      <c r="C33" s="33">
        <v>0.11539405899999999</v>
      </c>
    </row>
    <row r="34" spans="2:3" ht="15.75" customHeight="1" x14ac:dyDescent="0.25">
      <c r="B34" s="9" t="s">
        <v>99</v>
      </c>
      <c r="C34" s="33">
        <v>0.29496657999999998</v>
      </c>
    </row>
    <row r="35" spans="2:3" ht="15.75" customHeight="1" x14ac:dyDescent="0.25">
      <c r="B35" s="12" t="s">
        <v>30</v>
      </c>
      <c r="C35" s="30">
        <f>SUM(C26:C34)</f>
        <v>0.99999999999999989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6.8506343215358007E-2</v>
      </c>
      <c r="D4" s="96">
        <v>6.8506343215358007E-2</v>
      </c>
      <c r="E4" s="96">
        <v>6.0878984057916898E-2</v>
      </c>
      <c r="F4" s="96">
        <v>9.30039194557684E-2</v>
      </c>
      <c r="G4" s="96">
        <v>9.5245285743845595E-2</v>
      </c>
    </row>
    <row r="5" spans="1:15" ht="15.75" customHeight="1" x14ac:dyDescent="0.25">
      <c r="B5" s="59" t="s">
        <v>105</v>
      </c>
      <c r="C5" s="96">
        <v>4.4039394498032201E-2</v>
      </c>
      <c r="D5" s="96">
        <v>4.3941744978209497E-2</v>
      </c>
      <c r="E5" s="96">
        <v>5.2605249937791497E-2</v>
      </c>
      <c r="F5" s="96">
        <v>6.5089168596794797E-2</v>
      </c>
      <c r="G5" s="96">
        <v>5.3961321358864688E-2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7.0007490607840603E-2</v>
      </c>
      <c r="D10" s="96">
        <v>7.0007490607840603E-2</v>
      </c>
      <c r="E10" s="96">
        <v>4.0488959954615197E-2</v>
      </c>
      <c r="F10" s="96">
        <v>2.16110665718461E-2</v>
      </c>
      <c r="G10" s="96">
        <v>1.8143644083632001E-2</v>
      </c>
    </row>
    <row r="11" spans="1:15" ht="15.75" customHeight="1" x14ac:dyDescent="0.25">
      <c r="B11" s="59" t="s">
        <v>110</v>
      </c>
      <c r="C11" s="96">
        <v>4.5531885121303413E-2</v>
      </c>
      <c r="D11" s="96">
        <v>4.5531885121303413E-2</v>
      </c>
      <c r="E11" s="96">
        <v>2.0626425422459502E-2</v>
      </c>
      <c r="F11" s="96">
        <v>1.35441488946759E-2</v>
      </c>
      <c r="G11" s="96">
        <v>1.22861285042591E-2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0.40111343449999998</v>
      </c>
      <c r="D14" s="98">
        <v>0.364943678725</v>
      </c>
      <c r="E14" s="98">
        <v>0.364943678725</v>
      </c>
      <c r="F14" s="98">
        <v>0.146891302015</v>
      </c>
      <c r="G14" s="98">
        <v>0.146891302015</v>
      </c>
      <c r="H14" s="99">
        <v>0.248</v>
      </c>
      <c r="I14" s="99">
        <v>0.248</v>
      </c>
      <c r="J14" s="99">
        <v>0.248</v>
      </c>
      <c r="K14" s="99">
        <v>0.248</v>
      </c>
      <c r="L14" s="99">
        <v>0.23499999999999999</v>
      </c>
      <c r="M14" s="99">
        <v>0.23499999999999999</v>
      </c>
      <c r="N14" s="99">
        <v>0.23499999999999999</v>
      </c>
      <c r="O14" s="99">
        <v>0.23499999999999999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0.2593547322730515</v>
      </c>
      <c r="D15" s="95">
        <f t="shared" si="0"/>
        <v>0.23596783839576158</v>
      </c>
      <c r="E15" s="95">
        <f t="shared" si="0"/>
        <v>0.23596783839576158</v>
      </c>
      <c r="F15" s="95">
        <f t="shared" si="0"/>
        <v>9.4978006295972806E-2</v>
      </c>
      <c r="G15" s="95">
        <f t="shared" si="0"/>
        <v>9.4978006295972806E-2</v>
      </c>
      <c r="H15" s="95">
        <f t="shared" si="0"/>
        <v>0.160353576</v>
      </c>
      <c r="I15" s="95">
        <f t="shared" si="0"/>
        <v>0.160353576</v>
      </c>
      <c r="J15" s="95">
        <f t="shared" si="0"/>
        <v>0.160353576</v>
      </c>
      <c r="K15" s="95">
        <f t="shared" si="0"/>
        <v>0.160353576</v>
      </c>
      <c r="L15" s="95">
        <f t="shared" si="0"/>
        <v>0.151947945</v>
      </c>
      <c r="M15" s="95">
        <f t="shared" si="0"/>
        <v>0.151947945</v>
      </c>
      <c r="N15" s="95">
        <f t="shared" si="0"/>
        <v>0.151947945</v>
      </c>
      <c r="O15" s="95">
        <f t="shared" si="0"/>
        <v>0.151947945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0.33324050903320301</v>
      </c>
      <c r="D2" s="96">
        <v>0.18352399999999999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0.48439079523086498</v>
      </c>
      <c r="D3" s="96">
        <v>0.32418390000000002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8.977582305669779E-2</v>
      </c>
      <c r="D4" s="96">
        <v>0.36902190000000001</v>
      </c>
      <c r="E4" s="96">
        <v>0.56530582904815707</v>
      </c>
      <c r="F4" s="96">
        <v>0.30857902765274098</v>
      </c>
      <c r="G4" s="96">
        <v>0</v>
      </c>
    </row>
    <row r="5" spans="1:7" x14ac:dyDescent="0.25">
      <c r="B5" s="67" t="s">
        <v>122</v>
      </c>
      <c r="C5" s="95">
        <v>9.2592872679234106E-2</v>
      </c>
      <c r="D5" s="95">
        <v>0.1232702</v>
      </c>
      <c r="E5" s="95">
        <v>0.43469417095184298</v>
      </c>
      <c r="F5" s="95">
        <v>0.69142097234725897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2022-02-22T00:10:38Z</dcterms:modified>
</cp:coreProperties>
</file>