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FCAE7645-197C-4BA6-9BA3-8C5222B608C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8" i="2"/>
  <c r="A27" i="2"/>
  <c r="A25" i="2"/>
  <c r="A19" i="2"/>
  <c r="A17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2" i="2" s="1"/>
  <c r="C33" i="1"/>
  <c r="C20" i="1"/>
  <c r="A18" i="2" l="1"/>
  <c r="A26" i="2"/>
  <c r="A34" i="2"/>
  <c r="A39" i="2"/>
  <c r="A13" i="2"/>
  <c r="A21" i="2"/>
  <c r="A29" i="2"/>
  <c r="A37" i="2"/>
  <c r="D111" i="20"/>
  <c r="A20" i="2"/>
  <c r="A14" i="2"/>
  <c r="A22" i="2"/>
  <c r="A30" i="2"/>
  <c r="A38" i="2"/>
  <c r="A40" i="2"/>
  <c r="A15" i="2"/>
  <c r="A23" i="2"/>
  <c r="A31" i="2"/>
  <c r="A12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<sst xmlns="http://schemas.openxmlformats.org/spreadsheetml/2006/main" count="2092" uniqueCount="337">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</sst>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42040.425537109382</v>
      </c>
    </row>
    <row r="8" spans="1:3" ht="15" customHeight="1" x14ac:dyDescent="0.25">
      <c r="B8" s="59" t="s">
        <v>8</v>
      </c>
      <c r="C8" s="27">
        <v>0.13200000000000001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0.51168388366699202</v>
      </c>
    </row>
    <row r="11" spans="1:3" ht="15" customHeight="1" x14ac:dyDescent="0.25">
      <c r="B11" s="59" t="s">
        <v>11</v>
      </c>
      <c r="C11" s="27">
        <v>0.51800000000000002</v>
      </c>
    </row>
    <row r="12" spans="1:3" ht="15" customHeight="1" x14ac:dyDescent="0.25">
      <c r="B12" s="59" t="s">
        <v>12</v>
      </c>
      <c r="C12" s="27">
        <v>0.72099999999999997</v>
      </c>
    </row>
    <row r="13" spans="1:3" ht="15" customHeight="1" x14ac:dyDescent="0.25">
      <c r="B13" s="59" t="s">
        <v>13</v>
      </c>
      <c r="C13" s="27">
        <v>0.49299999999999999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7.7300000000000008E-2</v>
      </c>
    </row>
    <row r="24" spans="1:3" ht="15" customHeight="1" x14ac:dyDescent="0.25">
      <c r="B24" s="6" t="s">
        <v>22</v>
      </c>
      <c r="C24" s="28">
        <v>0.50680000000000003</v>
      </c>
    </row>
    <row r="25" spans="1:3" ht="15" customHeight="1" x14ac:dyDescent="0.25">
      <c r="B25" s="6" t="s">
        <v>23</v>
      </c>
      <c r="C25" s="28">
        <v>0.33629999999999988</v>
      </c>
    </row>
    <row r="26" spans="1:3" ht="15" customHeight="1" x14ac:dyDescent="0.25">
      <c r="B26" s="6" t="s">
        <v>24</v>
      </c>
      <c r="C26" s="28">
        <v>7.9600000000000004E-2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0.22272866450000001</v>
      </c>
    </row>
    <row r="30" spans="1:3" ht="14.25" customHeight="1" x14ac:dyDescent="0.25">
      <c r="B30" s="11" t="s">
        <v>27</v>
      </c>
      <c r="C30" s="90">
        <v>0.11672141079999999</v>
      </c>
    </row>
    <row r="31" spans="1:3" ht="14.25" customHeight="1" x14ac:dyDescent="0.25">
      <c r="B31" s="11" t="s">
        <v>28</v>
      </c>
      <c r="C31" s="90">
        <v>0.1612750433</v>
      </c>
    </row>
    <row r="32" spans="1:3" ht="14.25" customHeight="1" x14ac:dyDescent="0.25">
      <c r="B32" s="11" t="s">
        <v>29</v>
      </c>
      <c r="C32" s="90">
        <v>0.49927488139999998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11.3938210782245</v>
      </c>
    </row>
    <row r="38" spans="1:5" ht="15" customHeight="1" x14ac:dyDescent="0.25">
      <c r="B38" s="55" t="s">
        <v>34</v>
      </c>
      <c r="C38" s="84">
        <v>21.853757065803499</v>
      </c>
      <c r="D38" s="91"/>
      <c r="E38" s="92"/>
    </row>
    <row r="39" spans="1:5" ht="15" customHeight="1" x14ac:dyDescent="0.25">
      <c r="B39" s="55" t="s">
        <v>35</v>
      </c>
      <c r="C39" s="84">
        <v>25.9164425172854</v>
      </c>
      <c r="D39" s="91"/>
      <c r="E39" s="91"/>
    </row>
    <row r="40" spans="1:5" ht="15" customHeight="1" x14ac:dyDescent="0.25">
      <c r="B40" s="55" t="s">
        <v>36</v>
      </c>
      <c r="C40" s="84">
        <v>0.72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11.096981420000001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2.8262800000000001E-2</v>
      </c>
      <c r="D45" s="91"/>
    </row>
    <row r="46" spans="1:5" ht="15.75" customHeight="1" x14ac:dyDescent="0.25">
      <c r="B46" s="55" t="s">
        <v>41</v>
      </c>
      <c r="C46" s="28">
        <v>0.100506</v>
      </c>
      <c r="D46" s="91"/>
    </row>
    <row r="47" spans="1:5" ht="15.75" customHeight="1" x14ac:dyDescent="0.25">
      <c r="B47" s="55" t="s">
        <v>42</v>
      </c>
      <c r="C47" s="28">
        <v>0.17414250000000001</v>
      </c>
      <c r="D47" s="91"/>
      <c r="E47" s="92"/>
    </row>
    <row r="48" spans="1:5" ht="15" customHeight="1" x14ac:dyDescent="0.25">
      <c r="B48" s="55" t="s">
        <v>43</v>
      </c>
      <c r="C48" s="29">
        <v>0.69708870000000001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0.63705900000000004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0.109101909999999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0.12442712240000001</v>
      </c>
      <c r="C2" s="82">
        <v>0.95</v>
      </c>
      <c r="D2" s="83">
        <v>49.842921550808533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39.696639812262433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286.05664748322943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1.309533745649694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12.828939256058341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12.828939256058341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12.828939256058341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12.828939256058341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12.828939256058341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12.828939256058341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0.53570505595368945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6.6332602175192878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6.6332602175192878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0.88500000000000001</v>
      </c>
      <c r="C21" s="82">
        <v>0.95</v>
      </c>
      <c r="D21" s="83">
        <v>11.2499272526323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22.04257615659202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4.1648125448902009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0.66226328850000005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18.385480298425989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94.963596456498976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1.4494319011864589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1.1313943199069549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0.627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0.69800110000000004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0.476207826832028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0.25209149696084299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4.7753309402954516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0.34067057596589989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0.14490254297852503</v>
      </c>
      <c r="C3" s="103">
        <f>frac_mam_1_5months * 2.6</f>
        <v>0.14490254297852503</v>
      </c>
      <c r="D3" s="103">
        <f>frac_mam_6_11months * 2.6</f>
        <v>8.2862281054258427E-2</v>
      </c>
      <c r="E3" s="103">
        <f>frac_mam_12_23months * 2.6</f>
        <v>0.18355067074298864</v>
      </c>
      <c r="F3" s="103">
        <f>frac_mam_24_59months * 2.6</f>
        <v>6.8693479523062678E-2</v>
      </c>
    </row>
    <row r="4" spans="1:6" ht="15.75" customHeight="1" x14ac:dyDescent="0.25">
      <c r="A4" s="67" t="s">
        <v>204</v>
      </c>
      <c r="B4" s="103">
        <f>frac_sam_1month * 2.6</f>
        <v>9.7431174479425016E-3</v>
      </c>
      <c r="C4" s="103">
        <f>frac_sam_1_5months * 2.6</f>
        <v>9.7431174479425016E-3</v>
      </c>
      <c r="D4" s="103">
        <f>frac_sam_6_11months * 2.6</f>
        <v>7.6968019828200285E-2</v>
      </c>
      <c r="E4" s="103">
        <f>frac_sam_12_23months * 2.6</f>
        <v>6.0127930715680108E-2</v>
      </c>
      <c r="F4" s="103">
        <f>frac_sam_24_59months * 2.6</f>
        <v>4.5113451406359702E-2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0.13200000000000001</v>
      </c>
      <c r="E2" s="37">
        <f>food_insecure</f>
        <v>0.13200000000000001</v>
      </c>
      <c r="F2" s="37">
        <f>food_insecure</f>
        <v>0.13200000000000001</v>
      </c>
      <c r="G2" s="37">
        <f>food_insecure</f>
        <v>0.13200000000000001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0.13200000000000001</v>
      </c>
      <c r="F5" s="37">
        <f>food_insecure</f>
        <v>0.13200000000000001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0.13200000000000001</v>
      </c>
      <c r="F8" s="37">
        <f>food_insecure</f>
        <v>0.13200000000000001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0.13200000000000001</v>
      </c>
      <c r="F9" s="37">
        <f>food_insecure</f>
        <v>0.13200000000000001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0.72099999999999997</v>
      </c>
      <c r="E10" s="37">
        <f>IF(ISBLANK(comm_deliv), frac_children_health_facility,1)</f>
        <v>0.72099999999999997</v>
      </c>
      <c r="F10" s="37">
        <f>IF(ISBLANK(comm_deliv), frac_children_health_facility,1)</f>
        <v>0.72099999999999997</v>
      </c>
      <c r="G10" s="37">
        <f>IF(ISBLANK(comm_deliv), frac_children_health_facility,1)</f>
        <v>0.72099999999999997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0.13200000000000001</v>
      </c>
      <c r="I15" s="37">
        <f>food_insecure</f>
        <v>0.13200000000000001</v>
      </c>
      <c r="J15" s="37">
        <f>food_insecure</f>
        <v>0.13200000000000001</v>
      </c>
      <c r="K15" s="37">
        <f>food_insecure</f>
        <v>0.13200000000000001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0.51800000000000002</v>
      </c>
      <c r="I18" s="37">
        <f>frac_PW_health_facility</f>
        <v>0.51800000000000002</v>
      </c>
      <c r="J18" s="37">
        <f>frac_PW_health_facility</f>
        <v>0.51800000000000002</v>
      </c>
      <c r="K18" s="37">
        <f>frac_PW_health_facility</f>
        <v>0.51800000000000002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0.49299999999999999</v>
      </c>
      <c r="M24" s="37">
        <f>famplan_unmet_need</f>
        <v>0.49299999999999999</v>
      </c>
      <c r="N24" s="37">
        <f>famplan_unmet_need</f>
        <v>0.49299999999999999</v>
      </c>
      <c r="O24" s="37">
        <f>famplan_unmet_need</f>
        <v>0.49299999999999999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0.25281101974792486</v>
      </c>
      <c r="M25" s="37">
        <f>(1-food_insecure)*(0.49)+food_insecure*(0.7)</f>
        <v>0.51771999999999996</v>
      </c>
      <c r="N25" s="37">
        <f>(1-food_insecure)*(0.49)+food_insecure*(0.7)</f>
        <v>0.51771999999999996</v>
      </c>
      <c r="O25" s="37">
        <f>(1-food_insecure)*(0.49)+food_insecure*(0.7)</f>
        <v>0.51771999999999996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0.10834757989196782</v>
      </c>
      <c r="M26" s="37">
        <f>(1-food_insecure)*(0.21)+food_insecure*(0.3)</f>
        <v>0.22187999999999999</v>
      </c>
      <c r="N26" s="37">
        <f>(1-food_insecure)*(0.21)+food_insecure*(0.3)</f>
        <v>0.22187999999999999</v>
      </c>
      <c r="O26" s="37">
        <f>(1-food_insecure)*(0.21)+food_insecure*(0.3)</f>
        <v>0.22187999999999999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0.12715751669311526</v>
      </c>
      <c r="M27" s="37">
        <f>(1-food_insecure)*(0.3)</f>
        <v>0.26039999999999996</v>
      </c>
      <c r="N27" s="37">
        <f>(1-food_insecure)*(0.3)</f>
        <v>0.26039999999999996</v>
      </c>
      <c r="O27" s="37">
        <f>(1-food_insecure)*(0.3)</f>
        <v>0.26039999999999996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0.51168388366699202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7269</v>
      </c>
      <c r="C2" s="93">
        <v>13000</v>
      </c>
      <c r="D2" s="93">
        <v>25000</v>
      </c>
      <c r="E2" s="93">
        <v>2544000</v>
      </c>
      <c r="F2" s="93">
        <v>2063000</v>
      </c>
      <c r="G2" s="94">
        <f t="shared" ref="G2:G11" si="0">C2+D2+E2+F2</f>
        <v>4645000</v>
      </c>
      <c r="H2" s="94">
        <f t="shared" ref="H2:H11" si="1">(B2 + stillbirth*B2/(1000-stillbirth))/(1-abortion)</f>
        <v>8352.9194648312623</v>
      </c>
      <c r="I2" s="94">
        <f t="shared" ref="I2:I11" si="2">G2-H2</f>
        <v>4636647.0805351688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7322.2740000000013</v>
      </c>
      <c r="C3" s="93">
        <v>14000</v>
      </c>
      <c r="D3" s="93">
        <v>25000</v>
      </c>
      <c r="E3" s="93">
        <v>2577000</v>
      </c>
      <c r="F3" s="93">
        <v>2106000</v>
      </c>
      <c r="G3" s="94">
        <f t="shared" si="0"/>
        <v>4722000</v>
      </c>
      <c r="H3" s="94">
        <f t="shared" si="1"/>
        <v>8414.1374358822213</v>
      </c>
      <c r="I3" s="94">
        <f t="shared" si="2"/>
        <v>4713585.8625641176</v>
      </c>
    </row>
    <row r="4" spans="1:9" ht="15.75" customHeight="1" x14ac:dyDescent="0.25">
      <c r="A4" s="59">
        <f t="shared" si="3"/>
        <v>2023</v>
      </c>
      <c r="B4" s="32">
        <v>7371.9360000000006</v>
      </c>
      <c r="C4" s="93">
        <v>15000</v>
      </c>
      <c r="D4" s="93">
        <v>25000</v>
      </c>
      <c r="E4" s="93">
        <v>2605000</v>
      </c>
      <c r="F4" s="93">
        <v>2151000</v>
      </c>
      <c r="G4" s="94">
        <f t="shared" si="0"/>
        <v>4796000</v>
      </c>
      <c r="H4" s="94">
        <f t="shared" si="1"/>
        <v>8471.2048022960953</v>
      </c>
      <c r="I4" s="94">
        <f t="shared" si="2"/>
        <v>4787528.7951977039</v>
      </c>
    </row>
    <row r="5" spans="1:9" ht="15.75" customHeight="1" x14ac:dyDescent="0.25">
      <c r="A5" s="59">
        <f t="shared" si="3"/>
        <v>2024</v>
      </c>
      <c r="B5" s="32">
        <v>7417.9860000000017</v>
      </c>
      <c r="C5" s="93">
        <v>15000</v>
      </c>
      <c r="D5" s="93">
        <v>26000</v>
      </c>
      <c r="E5" s="93">
        <v>2627000</v>
      </c>
      <c r="F5" s="93">
        <v>2198000</v>
      </c>
      <c r="G5" s="94">
        <f t="shared" si="0"/>
        <v>4866000</v>
      </c>
      <c r="H5" s="94">
        <f t="shared" si="1"/>
        <v>8524.121564072886</v>
      </c>
      <c r="I5" s="94">
        <f t="shared" si="2"/>
        <v>4857475.8784359274</v>
      </c>
    </row>
    <row r="6" spans="1:9" ht="15.75" customHeight="1" x14ac:dyDescent="0.25">
      <c r="A6" s="59">
        <f t="shared" si="3"/>
        <v>2025</v>
      </c>
      <c r="B6" s="32">
        <v>7460.424</v>
      </c>
      <c r="C6" s="93">
        <v>15000</v>
      </c>
      <c r="D6" s="93">
        <v>26000</v>
      </c>
      <c r="E6" s="93">
        <v>2643000</v>
      </c>
      <c r="F6" s="93">
        <v>2244000</v>
      </c>
      <c r="G6" s="94">
        <f t="shared" si="0"/>
        <v>4928000</v>
      </c>
      <c r="H6" s="94">
        <f t="shared" si="1"/>
        <v>8572.8877212125881</v>
      </c>
      <c r="I6" s="94">
        <f t="shared" si="2"/>
        <v>4919427.1122787874</v>
      </c>
    </row>
    <row r="7" spans="1:9" ht="15.75" customHeight="1" x14ac:dyDescent="0.25">
      <c r="A7" s="59">
        <f t="shared" si="3"/>
        <v>2026</v>
      </c>
      <c r="B7" s="32">
        <v>7517.4660000000003</v>
      </c>
      <c r="C7" s="93">
        <v>16000</v>
      </c>
      <c r="D7" s="93">
        <v>27000</v>
      </c>
      <c r="E7" s="93">
        <v>2656000</v>
      </c>
      <c r="F7" s="93">
        <v>2292000</v>
      </c>
      <c r="G7" s="94">
        <f t="shared" si="0"/>
        <v>4991000</v>
      </c>
      <c r="H7" s="94">
        <f t="shared" si="1"/>
        <v>8638.4355588949238</v>
      </c>
      <c r="I7" s="94">
        <f t="shared" si="2"/>
        <v>4982361.5644411054</v>
      </c>
    </row>
    <row r="8" spans="1:9" ht="15.75" customHeight="1" x14ac:dyDescent="0.25">
      <c r="A8" s="59">
        <f t="shared" si="3"/>
        <v>2027</v>
      </c>
      <c r="B8" s="32">
        <v>7571.5584000000008</v>
      </c>
      <c r="C8" s="93">
        <v>16000</v>
      </c>
      <c r="D8" s="93">
        <v>27000</v>
      </c>
      <c r="E8" s="93">
        <v>2664000</v>
      </c>
      <c r="F8" s="93">
        <v>2340000</v>
      </c>
      <c r="G8" s="94">
        <f t="shared" si="0"/>
        <v>5047000</v>
      </c>
      <c r="H8" s="94">
        <f t="shared" si="1"/>
        <v>8700.5939659467113</v>
      </c>
      <c r="I8" s="94">
        <f t="shared" si="2"/>
        <v>5038299.4060340533</v>
      </c>
    </row>
    <row r="9" spans="1:9" ht="15.75" customHeight="1" x14ac:dyDescent="0.25">
      <c r="A9" s="59">
        <f t="shared" si="3"/>
        <v>2028</v>
      </c>
      <c r="B9" s="32">
        <v>7622.7012000000013</v>
      </c>
      <c r="C9" s="93">
        <v>16000</v>
      </c>
      <c r="D9" s="93">
        <v>28000</v>
      </c>
      <c r="E9" s="93">
        <v>2667000</v>
      </c>
      <c r="F9" s="93">
        <v>2386000</v>
      </c>
      <c r="G9" s="94">
        <f t="shared" si="0"/>
        <v>5097000</v>
      </c>
      <c r="H9" s="94">
        <f t="shared" si="1"/>
        <v>8759.3629423679486</v>
      </c>
      <c r="I9" s="94">
        <f t="shared" si="2"/>
        <v>5088240.6370576322</v>
      </c>
    </row>
    <row r="10" spans="1:9" ht="15.75" customHeight="1" x14ac:dyDescent="0.25">
      <c r="A10" s="59">
        <f t="shared" si="3"/>
        <v>2029</v>
      </c>
      <c r="B10" s="32">
        <v>7670.894400000001</v>
      </c>
      <c r="C10" s="93">
        <v>16000</v>
      </c>
      <c r="D10" s="93">
        <v>28000</v>
      </c>
      <c r="E10" s="93">
        <v>2669000</v>
      </c>
      <c r="F10" s="93">
        <v>2430000</v>
      </c>
      <c r="G10" s="94">
        <f t="shared" si="0"/>
        <v>5143000</v>
      </c>
      <c r="H10" s="94">
        <f t="shared" si="1"/>
        <v>8814.7424881586376</v>
      </c>
      <c r="I10" s="94">
        <f t="shared" si="2"/>
        <v>5134185.2575118411</v>
      </c>
    </row>
    <row r="11" spans="1:9" ht="15.75" customHeight="1" x14ac:dyDescent="0.25">
      <c r="A11" s="59">
        <f t="shared" si="3"/>
        <v>2030</v>
      </c>
      <c r="B11" s="32">
        <v>7716.1379999999999</v>
      </c>
      <c r="C11" s="93">
        <v>16000</v>
      </c>
      <c r="D11" s="93">
        <v>29000</v>
      </c>
      <c r="E11" s="93">
        <v>2672000</v>
      </c>
      <c r="F11" s="93">
        <v>2468000</v>
      </c>
      <c r="G11" s="94">
        <f t="shared" si="0"/>
        <v>5185000</v>
      </c>
      <c r="H11" s="94">
        <f t="shared" si="1"/>
        <v>8866.7326033187728</v>
      </c>
      <c r="I11" s="94">
        <f t="shared" si="2"/>
        <v>5176133.267396681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6.8176178846409419E-2</v>
      </c>
    </row>
    <row r="5" spans="1:8" ht="15.75" customHeight="1" x14ac:dyDescent="0.25">
      <c r="B5" s="9" t="s">
        <v>70</v>
      </c>
      <c r="C5" s="33">
        <v>7.8023049376606327E-2</v>
      </c>
    </row>
    <row r="6" spans="1:8" ht="15.75" customHeight="1" x14ac:dyDescent="0.25">
      <c r="B6" s="9" t="s">
        <v>71</v>
      </c>
      <c r="C6" s="33">
        <v>0.16209881072807411</v>
      </c>
    </row>
    <row r="7" spans="1:8" ht="15.75" customHeight="1" x14ac:dyDescent="0.25">
      <c r="B7" s="9" t="s">
        <v>72</v>
      </c>
      <c r="C7" s="33">
        <v>0.40246720345127102</v>
      </c>
    </row>
    <row r="8" spans="1:8" ht="15.75" customHeight="1" x14ac:dyDescent="0.25">
      <c r="B8" s="9" t="s">
        <v>73</v>
      </c>
      <c r="C8" s="33">
        <v>2.1682126608692589E-2</v>
      </c>
    </row>
    <row r="9" spans="1:8" ht="15.75" customHeight="1" x14ac:dyDescent="0.25">
      <c r="B9" s="9" t="s">
        <v>74</v>
      </c>
      <c r="C9" s="33">
        <v>0.18970422886741339</v>
      </c>
    </row>
    <row r="10" spans="1:8" ht="15.75" customHeight="1" x14ac:dyDescent="0.25">
      <c r="B10" s="9" t="s">
        <v>75</v>
      </c>
      <c r="C10" s="33">
        <v>7.7848402121533211E-2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0.1913564707017297</v>
      </c>
      <c r="D14" s="33">
        <v>0.1913564707017297</v>
      </c>
      <c r="E14" s="33">
        <v>0.1913564707017297</v>
      </c>
      <c r="F14" s="33">
        <v>0.1913564707017297</v>
      </c>
    </row>
    <row r="15" spans="1:8" ht="15.75" customHeight="1" x14ac:dyDescent="0.25">
      <c r="B15" s="9" t="s">
        <v>82</v>
      </c>
      <c r="C15" s="33">
        <v>0.2466216523145178</v>
      </c>
      <c r="D15" s="33">
        <v>0.2466216523145178</v>
      </c>
      <c r="E15" s="33">
        <v>0.2466216523145178</v>
      </c>
      <c r="F15" s="33">
        <v>0.2466216523145178</v>
      </c>
    </row>
    <row r="16" spans="1:8" ht="15.75" customHeight="1" x14ac:dyDescent="0.25">
      <c r="B16" s="9" t="s">
        <v>83</v>
      </c>
      <c r="C16" s="33">
        <v>2.5288035931340189E-2</v>
      </c>
      <c r="D16" s="33">
        <v>2.5288035931340189E-2</v>
      </c>
      <c r="E16" s="33">
        <v>2.5288035931340189E-2</v>
      </c>
      <c r="F16" s="33">
        <v>2.5288035931340189E-2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0.14633568275692699</v>
      </c>
      <c r="D19" s="33">
        <v>0.14633568275692699</v>
      </c>
      <c r="E19" s="33">
        <v>0.14633568275692699</v>
      </c>
      <c r="F19" s="33">
        <v>0.14633568275692699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8.6905779036391351E-2</v>
      </c>
      <c r="D21" s="33">
        <v>8.6905779036391351E-2</v>
      </c>
      <c r="E21" s="33">
        <v>8.6905779036391351E-2</v>
      </c>
      <c r="F21" s="33">
        <v>8.6905779036391351E-2</v>
      </c>
    </row>
    <row r="22" spans="1:8" ht="15.75" customHeight="1" x14ac:dyDescent="0.25">
      <c r="B22" s="9" t="s">
        <v>89</v>
      </c>
      <c r="C22" s="33">
        <v>0.30349237925909389</v>
      </c>
      <c r="D22" s="33">
        <v>0.30349237925909389</v>
      </c>
      <c r="E22" s="33">
        <v>0.30349237925909389</v>
      </c>
      <c r="F22" s="33">
        <v>0.30349237925909389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4.7782605999999991E-2</v>
      </c>
    </row>
    <row r="27" spans="1:8" ht="15.75" customHeight="1" x14ac:dyDescent="0.25">
      <c r="B27" s="9" t="s">
        <v>92</v>
      </c>
      <c r="C27" s="33">
        <v>1.8912625999999998E-2</v>
      </c>
    </row>
    <row r="28" spans="1:8" ht="15.75" customHeight="1" x14ac:dyDescent="0.25">
      <c r="B28" s="9" t="s">
        <v>93</v>
      </c>
      <c r="C28" s="33">
        <v>0.22751453199999999</v>
      </c>
    </row>
    <row r="29" spans="1:8" ht="15.75" customHeight="1" x14ac:dyDescent="0.25">
      <c r="B29" s="9" t="s">
        <v>94</v>
      </c>
      <c r="C29" s="33">
        <v>0.13826291700000001</v>
      </c>
    </row>
    <row r="30" spans="1:8" ht="15.75" customHeight="1" x14ac:dyDescent="0.25">
      <c r="B30" s="9" t="s">
        <v>95</v>
      </c>
      <c r="C30" s="33">
        <v>4.9672004000000013E-2</v>
      </c>
    </row>
    <row r="31" spans="1:8" ht="15.75" customHeight="1" x14ac:dyDescent="0.25">
      <c r="B31" s="9" t="s">
        <v>96</v>
      </c>
      <c r="C31" s="33">
        <v>7.0532584999999995E-2</v>
      </c>
    </row>
    <row r="32" spans="1:8" ht="15.75" customHeight="1" x14ac:dyDescent="0.25">
      <c r="B32" s="9" t="s">
        <v>97</v>
      </c>
      <c r="C32" s="33">
        <v>0.15034908699999999</v>
      </c>
    </row>
    <row r="33" spans="2:3" ht="15.75" customHeight="1" x14ac:dyDescent="0.25">
      <c r="B33" s="9" t="s">
        <v>98</v>
      </c>
      <c r="C33" s="33">
        <v>0.12275455</v>
      </c>
    </row>
    <row r="34" spans="2:3" ht="15.75" customHeight="1" x14ac:dyDescent="0.25">
      <c r="B34" s="9" t="s">
        <v>99</v>
      </c>
      <c r="C34" s="33">
        <v>0.17421909099999999</v>
      </c>
    </row>
    <row r="35" spans="2:3" ht="15.75" customHeight="1" x14ac:dyDescent="0.25">
      <c r="B35" s="12" t="s">
        <v>30</v>
      </c>
      <c r="C35" s="30">
        <f>SUM(C26:C34)</f>
        <v>0.99999999799999995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4.2213115841150298E-2</v>
      </c>
      <c r="D4" s="96">
        <v>4.2213115841150298E-2</v>
      </c>
      <c r="E4" s="96">
        <v>3.7033997476100901E-2</v>
      </c>
      <c r="F4" s="96">
        <v>0.20522008836269401</v>
      </c>
      <c r="G4" s="96">
        <v>0.214478999376297</v>
      </c>
    </row>
    <row r="5" spans="1:15" ht="15.75" customHeight="1" x14ac:dyDescent="0.25">
      <c r="B5" s="59" t="s">
        <v>105</v>
      </c>
      <c r="C5" s="96">
        <v>2.1882632747292501E-2</v>
      </c>
      <c r="D5" s="96">
        <v>2.1882632747292501E-2</v>
      </c>
      <c r="E5" s="96">
        <v>3.3150423318147701E-2</v>
      </c>
      <c r="F5" s="96">
        <v>8.8805072009563391E-2</v>
      </c>
      <c r="G5" s="96">
        <v>9.1453894972801208E-2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5.5731747299432699E-2</v>
      </c>
      <c r="D10" s="96">
        <v>5.5731747299432699E-2</v>
      </c>
      <c r="E10" s="96">
        <v>3.18701080977917E-2</v>
      </c>
      <c r="F10" s="96">
        <v>7.0596411824226393E-2</v>
      </c>
      <c r="G10" s="96">
        <v>2.64205690473318E-2</v>
      </c>
    </row>
    <row r="11" spans="1:15" ht="15.75" customHeight="1" x14ac:dyDescent="0.25">
      <c r="B11" s="59" t="s">
        <v>110</v>
      </c>
      <c r="C11" s="96">
        <v>3.74735286459327E-3</v>
      </c>
      <c r="D11" s="96">
        <v>3.74735286459327E-3</v>
      </c>
      <c r="E11" s="96">
        <v>2.9603084549307799E-2</v>
      </c>
      <c r="F11" s="96">
        <v>2.3126127198338502E-2</v>
      </c>
      <c r="G11" s="96">
        <v>1.73513274639845E-2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0.53215260274999998</v>
      </c>
      <c r="D14" s="98">
        <v>0.528708013373</v>
      </c>
      <c r="E14" s="98">
        <v>0.528708013373</v>
      </c>
      <c r="F14" s="98">
        <v>0.40532314977799999</v>
      </c>
      <c r="G14" s="98">
        <v>0.40532314977799999</v>
      </c>
      <c r="H14" s="99">
        <v>0.27800000000000002</v>
      </c>
      <c r="I14" s="99">
        <v>0.27800000000000002</v>
      </c>
      <c r="J14" s="99">
        <v>0.27800000000000002</v>
      </c>
      <c r="K14" s="99">
        <v>0.27800000000000002</v>
      </c>
      <c r="L14" s="99">
        <v>0.23699999999999999</v>
      </c>
      <c r="M14" s="99">
        <v>0.23699999999999999</v>
      </c>
      <c r="N14" s="99">
        <v>0.23699999999999999</v>
      </c>
      <c r="O14" s="99">
        <v>0.23699999999999999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0.33901260495531227</v>
      </c>
      <c r="D15" s="95">
        <f t="shared" si="0"/>
        <v>0.33681819829139004</v>
      </c>
      <c r="E15" s="95">
        <f t="shared" si="0"/>
        <v>0.33681819829139004</v>
      </c>
      <c r="F15" s="95">
        <f t="shared" si="0"/>
        <v>0.25821476047442293</v>
      </c>
      <c r="G15" s="95">
        <f t="shared" si="0"/>
        <v>0.25821476047442293</v>
      </c>
      <c r="H15" s="95">
        <f t="shared" si="0"/>
        <v>0.17710240200000002</v>
      </c>
      <c r="I15" s="95">
        <f t="shared" si="0"/>
        <v>0.17710240200000002</v>
      </c>
      <c r="J15" s="95">
        <f t="shared" si="0"/>
        <v>0.17710240200000002</v>
      </c>
      <c r="K15" s="95">
        <f t="shared" si="0"/>
        <v>0.17710240200000002</v>
      </c>
      <c r="L15" s="95">
        <f t="shared" si="0"/>
        <v>0.15098298300000002</v>
      </c>
      <c r="M15" s="95">
        <f t="shared" si="0"/>
        <v>0.15098298300000002</v>
      </c>
      <c r="N15" s="95">
        <f t="shared" si="0"/>
        <v>0.15098298300000002</v>
      </c>
      <c r="O15" s="95">
        <f t="shared" si="0"/>
        <v>0.15098298300000002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0.53434449434280407</v>
      </c>
      <c r="D2" s="96">
        <v>0.4011613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3.7408817559480688E-2</v>
      </c>
      <c r="D3" s="96">
        <v>0.11699619999999999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0.31870076060295099</v>
      </c>
      <c r="D4" s="96">
        <v>0.42420869999999999</v>
      </c>
      <c r="E4" s="96">
        <v>0.890300452709198</v>
      </c>
      <c r="F4" s="96">
        <v>0.57105016708374001</v>
      </c>
      <c r="G4" s="96">
        <v>0</v>
      </c>
    </row>
    <row r="5" spans="1:7" x14ac:dyDescent="0.25">
      <c r="B5" s="67" t="s">
        <v>122</v>
      </c>
      <c r="C5" s="95">
        <v>0.10954592749476399</v>
      </c>
      <c r="D5" s="95">
        <v>5.7633800000000103E-2</v>
      </c>
      <c r="E5" s="95">
        <v>0.109699547290802</v>
      </c>
      <c r="F5" s="95">
        <v>0.42894983291625999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2022-02-22T00:10:40Z</dcterms:modified>
</cp:coreProperties>
</file>