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-21135" windowWidth="20730" windowHeight="11760" tabRatio="842"/>
  </bookViews>
  <sheets>
    <sheet name="Baseline year demographics" sheetId="1" r:id="rId1"/>
    <sheet name="Demographic projections" sheetId="2" r:id="rId2"/>
    <sheet name="Annual prevalence" sheetId="46" r:id="rId3"/>
    <sheet name="Causes of death" sheetId="4" r:id="rId4"/>
    <sheet name="Distributions" sheetId="5" r:id="rId5"/>
    <sheet name="Incidence of conditions" sheetId="7" r:id="rId6"/>
    <sheet name="Prevalence of anaemia" sheetId="29" r:id="rId7"/>
    <sheet name="Distribution births" sheetId="36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aemia" sheetId="30" r:id="rId17"/>
    <sheet name="Programs wasting" sheetId="31" r:id="rId18"/>
    <sheet name="Programs for children" sheetId="28" r:id="rId19"/>
    <sheet name="Programs family planning" sheetId="34" r:id="rId20"/>
    <sheet name="Programs for PW" sheetId="38" r:id="rId21"/>
    <sheet name="Programs birth age" sheetId="37" r:id="rId22"/>
    <sheet name="Programs target population" sheetId="21" r:id="rId23"/>
    <sheet name="Programs impacted population" sheetId="39" r:id="rId24"/>
    <sheet name="Program dependencies" sheetId="40" r:id="rId25"/>
    <sheet name="Program risk areas" sheetId="41" r:id="rId26"/>
    <sheet name="Population risk areas" sheetId="42" r:id="rId27"/>
    <sheet name="Programs cost and coverage" sheetId="20" r:id="rId28"/>
    <sheet name="Programs annual spending" sheetId="43" r:id="rId29"/>
    <sheet name="Reference programs" sheetId="44" r:id="rId30"/>
    <sheet name="Programs to include" sheetId="45" r:id="rId3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F6" i="7"/>
  <c r="E6" i="7"/>
  <c r="D6" i="7"/>
  <c r="C6" i="7"/>
  <c r="B6" i="7"/>
  <c r="F5" i="7"/>
  <c r="E5" i="7"/>
  <c r="D5" i="7"/>
  <c r="C5" i="7"/>
  <c r="B5" i="7"/>
  <c r="G3" i="5"/>
  <c r="F3" i="5"/>
  <c r="E3" i="5"/>
  <c r="D3" i="5"/>
  <c r="C3" i="5"/>
  <c r="G9" i="5"/>
  <c r="F9" i="5"/>
  <c r="E9" i="5"/>
  <c r="D9" i="5"/>
  <c r="C9" i="5"/>
  <c r="G2" i="5"/>
  <c r="F2" i="5"/>
  <c r="E2" i="5"/>
  <c r="D2" i="5"/>
  <c r="C2" i="5"/>
  <c r="G8" i="5"/>
  <c r="F8" i="5"/>
  <c r="E8" i="5"/>
  <c r="D8" i="5"/>
  <c r="C8" i="5"/>
  <c r="C46" i="1"/>
  <c r="C47" i="1"/>
  <c r="C41" i="1"/>
  <c r="F50" i="2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D7" i="20"/>
  <c r="C1" i="43"/>
  <c r="C2" i="35"/>
  <c r="C3" i="35"/>
  <c r="C4" i="35"/>
  <c r="C5" i="35"/>
  <c r="C6" i="35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5" i="46"/>
  <c r="K14" i="46"/>
  <c r="K12" i="46"/>
  <c r="K11" i="46"/>
  <c r="K10" i="46"/>
  <c r="K9" i="46"/>
  <c r="K8" i="46"/>
  <c r="K6" i="46"/>
  <c r="K5" i="46"/>
  <c r="K4" i="46"/>
  <c r="K3" i="46"/>
  <c r="K2" i="46"/>
  <c r="C2" i="6"/>
  <c r="C12" i="1"/>
  <c r="C48" i="1"/>
  <c r="C49" i="1"/>
  <c r="C40" i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D6" i="20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/>
  <c r="I1" i="43"/>
  <c r="J1" i="43"/>
  <c r="K1" i="43"/>
  <c r="L1" i="43"/>
  <c r="M1" i="43"/>
  <c r="N1" i="43"/>
  <c r="O1" i="43"/>
  <c r="P1" i="43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/>
  <c r="N6" i="29"/>
  <c r="N3" i="29"/>
  <c r="M6" i="29"/>
  <c r="M3" i="29"/>
  <c r="L6" i="29"/>
  <c r="L3" i="29"/>
  <c r="K6" i="29"/>
  <c r="I6" i="29"/>
  <c r="I3" i="29"/>
  <c r="H6" i="29"/>
  <c r="H3" i="29"/>
  <c r="E6" i="29"/>
  <c r="E3" i="29"/>
  <c r="J6" i="29"/>
  <c r="J3" i="29"/>
  <c r="G6" i="29"/>
  <c r="G3" i="29"/>
  <c r="F6" i="29"/>
  <c r="F3" i="29"/>
  <c r="O3" i="29"/>
  <c r="K26" i="46"/>
  <c r="K3" i="29"/>
  <c r="K22" i="46"/>
  <c r="D3" i="29"/>
  <c r="D2" i="29"/>
  <c r="C3" i="29"/>
  <c r="C2" i="29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E2" i="34"/>
  <c r="E3" i="34"/>
  <c r="E4" i="34"/>
  <c r="E5" i="34"/>
  <c r="E6" i="34"/>
  <c r="E7" i="34"/>
  <c r="E8" i="34"/>
  <c r="E9" i="34"/>
  <c r="E10" i="34"/>
  <c r="H3" i="2"/>
  <c r="H4" i="2"/>
  <c r="J4" i="2"/>
  <c r="H5" i="2"/>
  <c r="I5" i="2"/>
  <c r="K5" i="2"/>
  <c r="H6" i="2"/>
  <c r="H7" i="2"/>
  <c r="I7" i="2"/>
  <c r="K7" i="2"/>
  <c r="H8" i="2"/>
  <c r="I8" i="2"/>
  <c r="K8" i="2"/>
  <c r="H9" i="2"/>
  <c r="I9" i="2"/>
  <c r="K9" i="2"/>
  <c r="H10" i="2"/>
  <c r="H11" i="2"/>
  <c r="H12" i="2"/>
  <c r="I12" i="2"/>
  <c r="K12" i="2"/>
  <c r="H13" i="2"/>
  <c r="I13" i="2"/>
  <c r="K13" i="2"/>
  <c r="H14" i="2"/>
  <c r="H15" i="2"/>
  <c r="I15" i="2"/>
  <c r="K15" i="2"/>
  <c r="H2" i="2"/>
  <c r="I2" i="2"/>
  <c r="K2" i="2"/>
  <c r="J2" i="2"/>
  <c r="I3" i="2"/>
  <c r="K3" i="2"/>
  <c r="I4" i="2"/>
  <c r="K4" i="2"/>
  <c r="I6" i="2"/>
  <c r="K6" i="2"/>
  <c r="I10" i="2"/>
  <c r="K10" i="2"/>
  <c r="I11" i="2"/>
  <c r="K11" i="2"/>
  <c r="I14" i="2"/>
  <c r="K14" i="2"/>
  <c r="J3" i="2"/>
  <c r="J6" i="2"/>
  <c r="J7" i="2"/>
  <c r="J10" i="2"/>
  <c r="J11" i="2"/>
  <c r="J12" i="2"/>
  <c r="J14" i="2"/>
  <c r="J15" i="2"/>
  <c r="J8" i="2"/>
  <c r="J13" i="2"/>
  <c r="J9" i="2"/>
  <c r="J5" i="2"/>
</calcChain>
</file>

<file path=xl/comments1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Regional N/A, calculated from DHS wealth quintiles_x000D_
_x000D_
</t>
        </r>
      </text>
    </comment>
    <comment ref="B19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  <author>Nick</author>
  </authors>
  <commentList>
    <comment ref="C8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Sam</author>
    <author>Microsoft Office User</author>
  </authors>
  <commentList>
    <comment ref="F3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>
  <authors>
    <author>Sam</author>
    <author xml:space="preserve"> Janka Petravic</author>
  </authors>
  <commentList>
    <comment ref="B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1.xml><?xml version="1.0" encoding="utf-8"?>
<comments xmlns="http://schemas.openxmlformats.org/spreadsheetml/2006/main">
  <authors>
    <author>Sam</author>
  </authors>
  <commentList>
    <comment ref="C1" author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  <author>Sam</author>
  </authors>
  <commentList>
    <comment ref="A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>
  <authors>
    <author>Nick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<sst xmlns="http://schemas.openxmlformats.org/spreadsheetml/2006/main" count="1404" uniqueCount="271">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</sst>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</cellXfs>
  <cellStyles count="73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=""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tabSelected="1" zoomScale="150" workbookViewId="0">
      <selection activeCell="C34" sqref="C34:C37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90" t="s">
        <v>0</v>
      </c>
      <c r="C2" s="13">
        <v>2017</v>
      </c>
    </row>
    <row r="3" spans="1:3" ht="15.75" customHeight="1" x14ac:dyDescent="0.2">
      <c r="B3" s="4" t="s">
        <v>1</v>
      </c>
      <c r="C3" s="133">
        <v>21933.060087447877</v>
      </c>
    </row>
    <row r="4" spans="1:3" ht="15.75" customHeight="1" x14ac:dyDescent="0.2">
      <c r="B4" s="4" t="s">
        <v>3</v>
      </c>
      <c r="C4" s="133">
        <v>4003.9474612418558</v>
      </c>
    </row>
    <row r="5" spans="1:3" ht="15.75" customHeight="1" x14ac:dyDescent="0.2">
      <c r="B5" s="18" t="s">
        <v>102</v>
      </c>
      <c r="C5" s="134" t="s">
        <v>257</v>
      </c>
    </row>
    <row r="6" spans="1:3" ht="15.75" customHeight="1" x14ac:dyDescent="0.2">
      <c r="B6" s="4" t="s">
        <v>4</v>
      </c>
      <c r="C6" s="133">
        <f>'Demographic projections'!I2</f>
        <v>4813.298585460614</v>
      </c>
    </row>
    <row r="7" spans="1:3" ht="15.75" customHeight="1" x14ac:dyDescent="0.2">
      <c r="B7" s="18" t="s">
        <v>65</v>
      </c>
      <c r="C7" s="96">
        <v>0.71699999999999997</v>
      </c>
    </row>
    <row r="8" spans="1:3" ht="15.75" customHeight="1" x14ac:dyDescent="0.2">
      <c r="B8" s="4" t="s">
        <v>64</v>
      </c>
      <c r="C8" s="13">
        <v>1.5119999647140503E-2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0.59399999999999997</v>
      </c>
    </row>
    <row r="11" spans="1:3" ht="15.75" customHeight="1" x14ac:dyDescent="0.2">
      <c r="B11" s="4" t="s">
        <v>174</v>
      </c>
      <c r="C11" s="22">
        <v>0.46700000000000003</v>
      </c>
    </row>
    <row r="12" spans="1:3" ht="15.75" customHeight="1" x14ac:dyDescent="0.2">
      <c r="B12" s="4" t="s">
        <v>175</v>
      </c>
      <c r="C12" s="22">
        <f>(0.221 * 8210 + 0.245*928) / (8210+928)</f>
        <v>0.22343729481286934</v>
      </c>
    </row>
    <row r="13" spans="1:3" ht="12.75" x14ac:dyDescent="0.2">
      <c r="B13" t="s">
        <v>258</v>
      </c>
      <c r="C13" s="24">
        <v>0.9</v>
      </c>
    </row>
    <row r="14" spans="1:3" ht="12.75" x14ac:dyDescent="0.2">
      <c r="B14" t="s">
        <v>259</v>
      </c>
      <c r="C14" s="24">
        <v>0.1</v>
      </c>
    </row>
    <row r="15" spans="1:3" ht="12.75" x14ac:dyDescent="0.2">
      <c r="B15" s="4" t="s">
        <v>260</v>
      </c>
      <c r="C15" s="48">
        <v>0.2</v>
      </c>
    </row>
    <row r="16" spans="1:3" ht="15.75" customHeight="1" x14ac:dyDescent="0.2">
      <c r="B16" s="4"/>
      <c r="C16" s="129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90" t="s">
        <v>267</v>
      </c>
      <c r="C19" s="13">
        <v>4.9400000000000004</v>
      </c>
    </row>
    <row r="20" spans="1:3" ht="15.75" customHeight="1" x14ac:dyDescent="0.2">
      <c r="B20" s="11" t="s">
        <v>103</v>
      </c>
      <c r="C20" s="130" t="s">
        <v>257</v>
      </c>
    </row>
    <row r="21" spans="1:3" ht="15.75" customHeight="1" x14ac:dyDescent="0.2">
      <c r="B21" s="11" t="s">
        <v>104</v>
      </c>
      <c r="C21" s="130" t="s">
        <v>257</v>
      </c>
    </row>
    <row r="22" spans="1:3" ht="15.75" customHeight="1" x14ac:dyDescent="0.2">
      <c r="B22" s="90" t="s">
        <v>268</v>
      </c>
      <c r="C22" s="13">
        <v>33</v>
      </c>
    </row>
    <row r="23" spans="1:3" ht="15.75" customHeight="1" x14ac:dyDescent="0.2">
      <c r="B23" s="90" t="s">
        <v>269</v>
      </c>
      <c r="C23" s="13">
        <v>50</v>
      </c>
    </row>
    <row r="24" spans="1:3" ht="15.75" customHeight="1" x14ac:dyDescent="0.2">
      <c r="B24" s="90" t="s">
        <v>270</v>
      </c>
      <c r="C24" s="13">
        <v>57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23"/>
    </row>
    <row r="28" spans="1:3" ht="15.75" customHeight="1" x14ac:dyDescent="0.2">
      <c r="B28" s="18" t="s">
        <v>90</v>
      </c>
      <c r="C28" s="23"/>
    </row>
    <row r="29" spans="1:3" ht="15.75" customHeight="1" x14ac:dyDescent="0.2">
      <c r="B29" s="18" t="s">
        <v>91</v>
      </c>
      <c r="C29" s="23"/>
    </row>
    <row r="30" spans="1:3" ht="15.75" customHeight="1" x14ac:dyDescent="0.2">
      <c r="B30" s="18" t="s">
        <v>92</v>
      </c>
      <c r="C30" s="23">
        <v>0.88</v>
      </c>
    </row>
    <row r="31" spans="1:3" ht="15.75" customHeight="1" x14ac:dyDescent="0.2">
      <c r="B31" s="18" t="s">
        <v>69</v>
      </c>
      <c r="C31" s="23"/>
    </row>
    <row r="32" spans="1:3" ht="15.75" customHeight="1" x14ac:dyDescent="0.2">
      <c r="B32" s="18"/>
      <c r="C32" s="95"/>
    </row>
    <row r="34" spans="1:5" ht="15.75" customHeight="1" x14ac:dyDescent="0.25">
      <c r="A34" s="10" t="s">
        <v>101</v>
      </c>
      <c r="B34" s="91" t="s">
        <v>107</v>
      </c>
      <c r="C34" s="14">
        <v>6265.7174132153059</v>
      </c>
      <c r="D34" s="92"/>
      <c r="E34" s="93"/>
    </row>
    <row r="35" spans="1:5" ht="15" customHeight="1" x14ac:dyDescent="0.25">
      <c r="B35" s="91" t="s">
        <v>108</v>
      </c>
      <c r="C35" s="14">
        <v>10072.115108250095</v>
      </c>
      <c r="D35" s="92"/>
      <c r="E35" s="92"/>
    </row>
    <row r="36" spans="1:5" ht="15.75" customHeight="1" x14ac:dyDescent="0.25">
      <c r="B36" s="91" t="s">
        <v>109</v>
      </c>
      <c r="C36" s="14">
        <v>7098.4805183191456</v>
      </c>
      <c r="D36" s="92"/>
    </row>
    <row r="37" spans="1:5" ht="15.75" customHeight="1" x14ac:dyDescent="0.25">
      <c r="B37" s="91" t="s">
        <v>110</v>
      </c>
      <c r="C37" s="14">
        <v>4438.3390959964609</v>
      </c>
      <c r="D37" s="92"/>
    </row>
    <row r="38" spans="1:5" ht="15.75" customHeight="1" x14ac:dyDescent="0.25">
      <c r="B38" s="91"/>
      <c r="C38" s="94"/>
      <c r="D38" s="92"/>
    </row>
    <row r="39" spans="1:5" ht="15.75" customHeight="1" x14ac:dyDescent="0.25">
      <c r="B39" s="91"/>
      <c r="C39" s="94"/>
      <c r="D39" s="92"/>
    </row>
    <row r="40" spans="1:5" ht="15.75" customHeight="1" x14ac:dyDescent="0.25">
      <c r="A40" s="10" t="s">
        <v>214</v>
      </c>
      <c r="B40" s="91" t="s">
        <v>107</v>
      </c>
      <c r="C40" s="131">
        <f>C34-C46</f>
        <v>5654.2107594320514</v>
      </c>
      <c r="D40" s="92"/>
      <c r="E40" s="93"/>
    </row>
    <row r="41" spans="1:5" ht="15" customHeight="1" x14ac:dyDescent="0.25">
      <c r="B41" s="91" t="s">
        <v>108</v>
      </c>
      <c r="C41" s="131">
        <f>C35-C47</f>
        <v>7894.7808106885077</v>
      </c>
      <c r="D41" s="92"/>
      <c r="E41" s="92"/>
    </row>
    <row r="42" spans="1:5" ht="15.75" customHeight="1" x14ac:dyDescent="0.25">
      <c r="B42" s="91" t="s">
        <v>109</v>
      </c>
      <c r="C42" s="131">
        <f t="shared" ref="C42:C43" si="0">C36-C48</f>
        <v>5490.9592390555918</v>
      </c>
      <c r="D42" s="92"/>
    </row>
    <row r="43" spans="1:5" ht="15.75" customHeight="1" x14ac:dyDescent="0.25">
      <c r="B43" s="91" t="s">
        <v>110</v>
      </c>
      <c r="C43" s="131">
        <f t="shared" si="0"/>
        <v>4021.4027411442421</v>
      </c>
      <c r="D43" s="92"/>
    </row>
    <row r="44" spans="1:5" ht="15.75" customHeight="1" x14ac:dyDescent="0.25">
      <c r="B44" s="91"/>
      <c r="C44" s="26"/>
      <c r="D44" s="92"/>
    </row>
    <row r="45" spans="1:5" ht="15" customHeight="1" x14ac:dyDescent="0.25">
      <c r="B45" s="91"/>
      <c r="C45" s="26"/>
    </row>
    <row r="46" spans="1:5" ht="15.75" customHeight="1" x14ac:dyDescent="0.25">
      <c r="A46" s="10" t="s">
        <v>215</v>
      </c>
      <c r="B46" s="91" t="s">
        <v>111</v>
      </c>
      <c r="C46" s="132">
        <f>C52*C$6</f>
        <v>611.50665378325414</v>
      </c>
    </row>
    <row r="47" spans="1:5" ht="15.75" customHeight="1" x14ac:dyDescent="0.25">
      <c r="B47" s="91" t="s">
        <v>112</v>
      </c>
      <c r="C47" s="132">
        <f t="shared" ref="C47:C49" si="1">C53*C$6</f>
        <v>2177.3342975615869</v>
      </c>
    </row>
    <row r="48" spans="1:5" ht="15.75" customHeight="1" x14ac:dyDescent="0.25">
      <c r="B48" s="91" t="s">
        <v>113</v>
      </c>
      <c r="C48" s="132">
        <f t="shared" si="1"/>
        <v>1607.5212792635543</v>
      </c>
    </row>
    <row r="49" spans="1:3" ht="15.75" customHeight="1" x14ac:dyDescent="0.25">
      <c r="B49" s="91" t="s">
        <v>114</v>
      </c>
      <c r="C49" s="132">
        <f t="shared" si="1"/>
        <v>416.93635485221876</v>
      </c>
    </row>
    <row r="52" spans="1:3" ht="15.75" customHeight="1" x14ac:dyDescent="0.25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5">
      <c r="B53" s="91" t="s">
        <v>112</v>
      </c>
      <c r="C53" s="22">
        <v>0.4523580365736285</v>
      </c>
    </row>
    <row r="54" spans="1:3" ht="15.75" customHeight="1" x14ac:dyDescent="0.25">
      <c r="B54" s="91" t="s">
        <v>113</v>
      </c>
      <c r="C54" s="22">
        <v>0.33397497593840231</v>
      </c>
    </row>
    <row r="55" spans="1:3" ht="15.75" customHeight="1" x14ac:dyDescent="0.25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G25"/>
  <sheetViews>
    <sheetView workbookViewId="0">
      <selection activeCell="B25" sqref="B25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5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.1" customHeight="1" x14ac:dyDescent="0.25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2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3" t="s">
        <v>157</v>
      </c>
      <c r="B2" s="54" t="s">
        <v>72</v>
      </c>
      <c r="C2" s="54"/>
      <c r="D2" s="54"/>
      <c r="E2" s="55"/>
    </row>
    <row r="3" spans="1:5" x14ac:dyDescent="0.2">
      <c r="A3" s="56"/>
      <c r="B3" s="57" t="s">
        <v>6</v>
      </c>
      <c r="C3" s="57"/>
      <c r="D3" s="57" t="s">
        <v>161</v>
      </c>
      <c r="E3" s="58"/>
    </row>
    <row r="4" spans="1:5" x14ac:dyDescent="0.2">
      <c r="A4" s="56"/>
      <c r="B4" s="57" t="s">
        <v>7</v>
      </c>
      <c r="C4" s="57"/>
      <c r="D4" s="57" t="s">
        <v>161</v>
      </c>
      <c r="E4" s="58"/>
    </row>
    <row r="5" spans="1:5" x14ac:dyDescent="0.2">
      <c r="A5" s="56"/>
      <c r="B5" s="57" t="s">
        <v>8</v>
      </c>
      <c r="C5" s="57"/>
      <c r="D5" s="57" t="s">
        <v>161</v>
      </c>
      <c r="E5" s="58"/>
    </row>
    <row r="6" spans="1:5" x14ac:dyDescent="0.2">
      <c r="A6" s="56"/>
      <c r="B6" s="57" t="s">
        <v>9</v>
      </c>
      <c r="C6" s="57"/>
      <c r="D6" s="80" t="s">
        <v>161</v>
      </c>
      <c r="E6" s="58"/>
    </row>
    <row r="7" spans="1:5" x14ac:dyDescent="0.2">
      <c r="A7" s="59"/>
      <c r="B7" s="60" t="s">
        <v>94</v>
      </c>
      <c r="C7" s="61"/>
      <c r="D7" s="61"/>
      <c r="E7" s="62"/>
    </row>
    <row r="9" spans="1:5" x14ac:dyDescent="0.2">
      <c r="A9" s="53" t="s">
        <v>158</v>
      </c>
      <c r="B9" s="54" t="s">
        <v>72</v>
      </c>
      <c r="C9" s="54"/>
      <c r="D9" s="54"/>
      <c r="E9" s="55"/>
    </row>
    <row r="10" spans="1:5" x14ac:dyDescent="0.2">
      <c r="A10" s="56"/>
      <c r="B10" s="57" t="s">
        <v>6</v>
      </c>
      <c r="C10" s="57"/>
      <c r="D10" s="57"/>
      <c r="E10" s="58"/>
    </row>
    <row r="11" spans="1:5" x14ac:dyDescent="0.2">
      <c r="A11" s="56"/>
      <c r="B11" s="57" t="s">
        <v>7</v>
      </c>
      <c r="C11" s="57"/>
      <c r="D11" s="57"/>
      <c r="E11" s="58"/>
    </row>
    <row r="12" spans="1:5" x14ac:dyDescent="0.2">
      <c r="A12" s="56"/>
      <c r="B12" s="57" t="s">
        <v>8</v>
      </c>
      <c r="C12" s="57"/>
      <c r="D12" s="57"/>
      <c r="E12" s="58"/>
    </row>
    <row r="13" spans="1:5" x14ac:dyDescent="0.2">
      <c r="A13" s="56"/>
      <c r="B13" s="57" t="s">
        <v>9</v>
      </c>
      <c r="C13" s="57"/>
      <c r="D13" s="57"/>
      <c r="E13" s="58"/>
    </row>
    <row r="14" spans="1:5" x14ac:dyDescent="0.2">
      <c r="A14" s="59"/>
      <c r="B14" s="60" t="s">
        <v>94</v>
      </c>
      <c r="C14" s="61"/>
      <c r="D14" s="61"/>
      <c r="E14" s="62"/>
    </row>
    <row r="16" spans="1:5" x14ac:dyDescent="0.2">
      <c r="A16" s="53" t="s">
        <v>159</v>
      </c>
      <c r="B16" s="54" t="s">
        <v>72</v>
      </c>
      <c r="C16" s="54"/>
      <c r="D16" s="54"/>
      <c r="E16" s="55"/>
    </row>
    <row r="17" spans="1:5" x14ac:dyDescent="0.2">
      <c r="A17" s="56"/>
      <c r="B17" s="57" t="s">
        <v>6</v>
      </c>
      <c r="C17" s="57"/>
      <c r="D17" s="57"/>
      <c r="E17" s="58"/>
    </row>
    <row r="18" spans="1:5" x14ac:dyDescent="0.2">
      <c r="A18" s="56"/>
      <c r="B18" s="57" t="s">
        <v>7</v>
      </c>
      <c r="C18" s="57"/>
      <c r="D18" s="57"/>
      <c r="E18" s="58"/>
    </row>
    <row r="19" spans="1:5" x14ac:dyDescent="0.2">
      <c r="A19" s="56"/>
      <c r="B19" s="57" t="s">
        <v>8</v>
      </c>
      <c r="C19" s="57"/>
      <c r="D19" s="57"/>
      <c r="E19" s="58"/>
    </row>
    <row r="20" spans="1:5" x14ac:dyDescent="0.2">
      <c r="A20" s="56"/>
      <c r="B20" s="57" t="s">
        <v>9</v>
      </c>
      <c r="C20" s="57"/>
      <c r="D20" s="57"/>
      <c r="E20" s="58"/>
    </row>
    <row r="21" spans="1:5" x14ac:dyDescent="0.2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F15" sqref="F15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4">
        <f>'Baseline year demographics'!C$10</f>
        <v>0.59399999999999997</v>
      </c>
      <c r="D2">
        <v>1</v>
      </c>
      <c r="E2">
        <v>1</v>
      </c>
    </row>
    <row r="3" spans="1:5" x14ac:dyDescent="0.2">
      <c r="B3" t="s">
        <v>6</v>
      </c>
      <c r="C3" s="24">
        <f>'Baseline year demographics'!C$11</f>
        <v>0.46700000000000003</v>
      </c>
      <c r="D3">
        <v>1</v>
      </c>
      <c r="E3">
        <v>1</v>
      </c>
    </row>
    <row r="4" spans="1:5" x14ac:dyDescent="0.2">
      <c r="B4" t="s">
        <v>7</v>
      </c>
      <c r="C4" s="24">
        <f>'Baseline year demographics'!C$11</f>
        <v>0.46700000000000003</v>
      </c>
      <c r="D4">
        <v>1</v>
      </c>
      <c r="E4">
        <v>1</v>
      </c>
    </row>
    <row r="5" spans="1:5" x14ac:dyDescent="0.2">
      <c r="B5" t="s">
        <v>8</v>
      </c>
      <c r="C5" s="24">
        <f>'Baseline year demographics'!C$11</f>
        <v>0.46700000000000003</v>
      </c>
      <c r="D5">
        <v>1</v>
      </c>
      <c r="E5">
        <v>1</v>
      </c>
    </row>
    <row r="6" spans="1:5" x14ac:dyDescent="0.2">
      <c r="B6" t="s">
        <v>9</v>
      </c>
      <c r="C6" s="24">
        <f>'Baseline year demographics'!C$11</f>
        <v>0.46700000000000003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2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I52"/>
  <sheetViews>
    <sheetView workbookViewId="0">
      <selection activeCell="B5" sqref="B5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"/>
  <sheetViews>
    <sheetView workbookViewId="0">
      <selection activeCell="D2" sqref="D2:G2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1">
        <v>4081.3729999999996</v>
      </c>
      <c r="C2" s="135"/>
      <c r="D2" s="14">
        <v>6265.7174132153059</v>
      </c>
      <c r="E2" s="14">
        <v>10072.115108250095</v>
      </c>
      <c r="F2" s="14">
        <v>7098.4805183191456</v>
      </c>
      <c r="G2" s="14">
        <v>4438.3390959964609</v>
      </c>
      <c r="H2" s="136">
        <f>D2+E2+F2+G2</f>
        <v>27874.652135781005</v>
      </c>
      <c r="I2" s="137">
        <f t="shared" ref="I2:I15" si="0">(B2 + 25.36*B2/(1000-25.36))/(1-0.13)</f>
        <v>4813.298585460614</v>
      </c>
      <c r="J2" s="138">
        <f t="shared" ref="J2:J15" si="1">D2/H2</f>
        <v>0.22478190517658095</v>
      </c>
      <c r="K2" s="136">
        <f>H2-I2</f>
        <v>23061.353550320389</v>
      </c>
      <c r="L2" s="135"/>
    </row>
    <row r="3" spans="1:12" ht="15.75" customHeight="1" x14ac:dyDescent="0.2">
      <c r="A3" s="3">
        <v>2018</v>
      </c>
      <c r="B3" s="81">
        <v>4158.7449999999999</v>
      </c>
      <c r="C3" s="135"/>
      <c r="D3" s="14">
        <v>6536.5959503001213</v>
      </c>
      <c r="E3" s="14">
        <v>10361.592144340415</v>
      </c>
      <c r="F3" s="14">
        <v>7350.6784304503553</v>
      </c>
      <c r="G3" s="14">
        <v>4658.220528511778</v>
      </c>
      <c r="H3" s="136">
        <f t="shared" ref="H3:H15" si="2">D3+E3+F3+G3</f>
        <v>28907.08705360267</v>
      </c>
      <c r="I3" s="137">
        <f t="shared" si="0"/>
        <v>4904.545952009631</v>
      </c>
      <c r="J3" s="138">
        <f t="shared" si="1"/>
        <v>0.22612433892696462</v>
      </c>
      <c r="K3" s="136">
        <f t="shared" ref="K3:K15" si="3">H3-I3</f>
        <v>24002.54110159304</v>
      </c>
      <c r="L3" s="135"/>
    </row>
    <row r="4" spans="1:12" ht="15.75" customHeight="1" x14ac:dyDescent="0.2">
      <c r="A4" s="3">
        <v>2019</v>
      </c>
      <c r="B4" s="81">
        <v>4255.46</v>
      </c>
      <c r="C4" s="135"/>
      <c r="D4" s="14">
        <v>6819.1850668787474</v>
      </c>
      <c r="E4" s="14">
        <v>10659.388878281985</v>
      </c>
      <c r="F4" s="14">
        <v>7611.83654000962</v>
      </c>
      <c r="G4" s="14">
        <v>4888.9951900750057</v>
      </c>
      <c r="H4" s="136">
        <f t="shared" si="2"/>
        <v>29979.405675245358</v>
      </c>
      <c r="I4" s="137">
        <f t="shared" si="0"/>
        <v>5018.6051601959016</v>
      </c>
      <c r="J4" s="138">
        <f t="shared" si="1"/>
        <v>0.22746231665658054</v>
      </c>
      <c r="K4" s="136">
        <f t="shared" si="3"/>
        <v>24960.800515049457</v>
      </c>
      <c r="L4" s="135"/>
    </row>
    <row r="5" spans="1:12" ht="15.75" customHeight="1" x14ac:dyDescent="0.2">
      <c r="A5" s="3">
        <v>2020</v>
      </c>
      <c r="B5" s="81">
        <v>4332.8319999999994</v>
      </c>
      <c r="C5" s="135"/>
      <c r="D5" s="14">
        <v>7113.9910329331351</v>
      </c>
      <c r="E5" s="14">
        <v>10965.744421865054</v>
      </c>
      <c r="F5" s="14">
        <v>7882.2731887994996</v>
      </c>
      <c r="G5" s="14">
        <v>5131.2027462583246</v>
      </c>
      <c r="H5" s="136">
        <f t="shared" si="2"/>
        <v>31093.211389856013</v>
      </c>
      <c r="I5" s="137">
        <f t="shared" si="0"/>
        <v>5109.8525267449168</v>
      </c>
      <c r="J5" s="138">
        <f t="shared" si="1"/>
        <v>0.22879563463985053</v>
      </c>
      <c r="K5" s="136">
        <f t="shared" si="3"/>
        <v>25983.358863111098</v>
      </c>
      <c r="L5" s="135"/>
    </row>
    <row r="6" spans="1:12" ht="15.75" customHeight="1" x14ac:dyDescent="0.2">
      <c r="A6" s="3">
        <v>2021</v>
      </c>
      <c r="B6" s="81">
        <v>4410.2039999999997</v>
      </c>
      <c r="C6" s="135"/>
      <c r="D6" s="14">
        <v>7335.6628394612235</v>
      </c>
      <c r="E6" s="14">
        <v>11362.840366017535</v>
      </c>
      <c r="F6" s="14">
        <v>8137.0869568293947</v>
      </c>
      <c r="G6" s="14">
        <v>5358.3640113682632</v>
      </c>
      <c r="H6" s="136">
        <f t="shared" si="2"/>
        <v>32193.954173676415</v>
      </c>
      <c r="I6" s="137">
        <f t="shared" si="0"/>
        <v>5201.0998932939337</v>
      </c>
      <c r="J6" s="138">
        <f t="shared" si="1"/>
        <v>0.22785839850201667</v>
      </c>
      <c r="K6" s="136">
        <f t="shared" si="3"/>
        <v>26992.854280382482</v>
      </c>
      <c r="L6" s="135"/>
    </row>
    <row r="7" spans="1:12" ht="15.75" customHeight="1" x14ac:dyDescent="0.2">
      <c r="A7" s="3">
        <v>2022</v>
      </c>
      <c r="B7" s="81">
        <v>4506.9189999999999</v>
      </c>
      <c r="C7" s="135"/>
      <c r="D7" s="14">
        <v>7564.2419346802799</v>
      </c>
      <c r="E7" s="14">
        <v>11774.316108093079</v>
      </c>
      <c r="F7" s="14">
        <v>8400.1382034168528</v>
      </c>
      <c r="G7" s="14">
        <v>5595.5818349340097</v>
      </c>
      <c r="H7" s="136">
        <f t="shared" si="2"/>
        <v>33334.278081124219</v>
      </c>
      <c r="I7" s="137">
        <f t="shared" si="0"/>
        <v>5315.1591014802043</v>
      </c>
      <c r="J7" s="138">
        <f t="shared" si="1"/>
        <v>0.22692082655192067</v>
      </c>
      <c r="K7" s="136">
        <f t="shared" si="3"/>
        <v>28019.118979644016</v>
      </c>
      <c r="L7" s="135"/>
    </row>
    <row r="8" spans="1:12" ht="15.75" customHeight="1" x14ac:dyDescent="0.2">
      <c r="A8" s="3">
        <v>2023</v>
      </c>
      <c r="B8" s="81">
        <v>4603.634</v>
      </c>
      <c r="C8" s="135"/>
      <c r="D8" s="14">
        <v>7799.9435495563321</v>
      </c>
      <c r="E8" s="14">
        <v>12200.692375113333</v>
      </c>
      <c r="F8" s="14">
        <v>8671.6932252126044</v>
      </c>
      <c r="G8" s="14">
        <v>5843.3014265203465</v>
      </c>
      <c r="H8" s="136">
        <f t="shared" si="2"/>
        <v>34515.630576402618</v>
      </c>
      <c r="I8" s="137">
        <f t="shared" si="0"/>
        <v>5429.2183096664749</v>
      </c>
      <c r="J8" s="138">
        <f t="shared" si="1"/>
        <v>0.22598293640588846</v>
      </c>
      <c r="K8" s="136">
        <f t="shared" si="3"/>
        <v>29086.412266736144</v>
      </c>
      <c r="L8" s="135"/>
    </row>
    <row r="9" spans="1:12" ht="15.75" customHeight="1" x14ac:dyDescent="0.2">
      <c r="A9" s="3">
        <v>2024</v>
      </c>
      <c r="B9" s="81">
        <v>4681.0059999999994</v>
      </c>
      <c r="C9" s="135"/>
      <c r="D9" s="14">
        <v>8042.9896216476509</v>
      </c>
      <c r="E9" s="14">
        <v>12642.508750876137</v>
      </c>
      <c r="F9" s="14">
        <v>8952.0269275582177</v>
      </c>
      <c r="G9" s="14">
        <v>6101.9877053728032</v>
      </c>
      <c r="H9" s="136">
        <f t="shared" si="2"/>
        <v>35739.513005454806</v>
      </c>
      <c r="I9" s="137">
        <f t="shared" si="0"/>
        <v>5520.4656762154909</v>
      </c>
      <c r="J9" s="138">
        <f t="shared" si="1"/>
        <v>0.22504474586489401</v>
      </c>
      <c r="K9" s="136">
        <f t="shared" si="3"/>
        <v>30219.047329239314</v>
      </c>
      <c r="L9" s="135"/>
    </row>
    <row r="10" spans="1:12" ht="15.75" customHeight="1" x14ac:dyDescent="0.2">
      <c r="A10" s="3">
        <v>2025</v>
      </c>
      <c r="B10" s="81">
        <v>4797.0639999999994</v>
      </c>
      <c r="C10" s="135"/>
      <c r="D10" s="14">
        <v>8293.6090040820145</v>
      </c>
      <c r="E10" s="14">
        <v>13100.324358804679</v>
      </c>
      <c r="F10" s="14">
        <v>9241.4231027830974</v>
      </c>
      <c r="G10" s="14">
        <v>6372.1261729764365</v>
      </c>
      <c r="H10" s="136">
        <f t="shared" si="2"/>
        <v>37007.48263864623</v>
      </c>
      <c r="I10" s="137">
        <f t="shared" si="0"/>
        <v>5657.336726039016</v>
      </c>
      <c r="J10" s="138">
        <f t="shared" si="1"/>
        <v>0.22410627291414714</v>
      </c>
      <c r="K10" s="136">
        <f t="shared" si="3"/>
        <v>31350.145912607215</v>
      </c>
      <c r="L10" s="135"/>
    </row>
    <row r="11" spans="1:12" ht="15.75" customHeight="1" x14ac:dyDescent="0.2">
      <c r="A11" s="3">
        <v>2026</v>
      </c>
      <c r="B11" s="81">
        <v>4893.7789999999995</v>
      </c>
      <c r="C11" s="135"/>
      <c r="D11" s="14">
        <v>8543.3547547239614</v>
      </c>
      <c r="E11" s="14">
        <v>13587.83818452255</v>
      </c>
      <c r="F11" s="14">
        <v>9516.7004653877702</v>
      </c>
      <c r="G11" s="14">
        <v>6607.7205830436706</v>
      </c>
      <c r="H11" s="136">
        <f t="shared" si="2"/>
        <v>38255.613987677949</v>
      </c>
      <c r="I11" s="137">
        <f t="shared" si="0"/>
        <v>5771.3959342252856</v>
      </c>
      <c r="J11" s="138">
        <f t="shared" si="1"/>
        <v>0.22332290255426976</v>
      </c>
      <c r="K11" s="136">
        <f t="shared" si="3"/>
        <v>32484.218053452663</v>
      </c>
      <c r="L11" s="135"/>
    </row>
    <row r="12" spans="1:12" ht="15.75" customHeight="1" x14ac:dyDescent="0.2">
      <c r="A12" s="3">
        <v>2027</v>
      </c>
      <c r="B12" s="81">
        <v>4990.4939999999997</v>
      </c>
      <c r="C12" s="135"/>
      <c r="D12" s="14">
        <v>8800.6211082702666</v>
      </c>
      <c r="E12" s="14">
        <v>14093.494288534954</v>
      </c>
      <c r="F12" s="14">
        <v>9800.1776069139123</v>
      </c>
      <c r="G12" s="14">
        <v>6852.0255434905121</v>
      </c>
      <c r="H12" s="136">
        <f t="shared" si="2"/>
        <v>39546.318547209645</v>
      </c>
      <c r="I12" s="137">
        <f t="shared" si="0"/>
        <v>5885.4551424115571</v>
      </c>
      <c r="J12" s="138">
        <f t="shared" si="1"/>
        <v>0.2225395797023243</v>
      </c>
      <c r="K12" s="136">
        <f t="shared" si="3"/>
        <v>33660.863404798089</v>
      </c>
      <c r="L12" s="135"/>
    </row>
    <row r="13" spans="1:12" ht="15.75" customHeight="1" x14ac:dyDescent="0.2">
      <c r="A13" s="3">
        <v>2028</v>
      </c>
      <c r="B13" s="81">
        <v>5087.2089999999998</v>
      </c>
      <c r="C13" s="135"/>
      <c r="D13" s="14">
        <v>9065.6345329106771</v>
      </c>
      <c r="E13" s="14">
        <v>14617.967815308268</v>
      </c>
      <c r="F13" s="14">
        <v>10092.098776920315</v>
      </c>
      <c r="G13" s="14">
        <v>7105.3631064738611</v>
      </c>
      <c r="H13" s="136">
        <f t="shared" si="2"/>
        <v>40881.06423161312</v>
      </c>
      <c r="I13" s="137">
        <f t="shared" si="0"/>
        <v>5999.5143505978276</v>
      </c>
      <c r="J13" s="138">
        <f t="shared" si="1"/>
        <v>0.22175632418835781</v>
      </c>
      <c r="K13" s="136">
        <f t="shared" si="3"/>
        <v>34881.549881015293</v>
      </c>
      <c r="L13" s="135"/>
    </row>
    <row r="14" spans="1:12" ht="15.75" customHeight="1" x14ac:dyDescent="0.2">
      <c r="A14" s="3">
        <v>2029</v>
      </c>
      <c r="B14" s="81">
        <v>5203.2669999999998</v>
      </c>
      <c r="C14" s="135"/>
      <c r="D14" s="14">
        <v>9338.6283164798042</v>
      </c>
      <c r="E14" s="14">
        <v>15161.959034050265</v>
      </c>
      <c r="F14" s="14">
        <v>10392.715500509112</v>
      </c>
      <c r="G14" s="14">
        <v>7368.0672312732722</v>
      </c>
      <c r="H14" s="136">
        <f t="shared" si="2"/>
        <v>42261.370082312453</v>
      </c>
      <c r="I14" s="137">
        <f t="shared" si="0"/>
        <v>6136.3854004213517</v>
      </c>
      <c r="J14" s="138">
        <f t="shared" si="1"/>
        <v>0.22097315582270433</v>
      </c>
      <c r="K14" s="136">
        <f t="shared" si="3"/>
        <v>36124.984681891103</v>
      </c>
      <c r="L14" s="135"/>
    </row>
    <row r="15" spans="1:12" ht="15.75" customHeight="1" x14ac:dyDescent="0.2">
      <c r="A15" s="3">
        <v>2030</v>
      </c>
      <c r="B15" s="81">
        <v>5299.982</v>
      </c>
      <c r="C15" s="135"/>
      <c r="D15" s="14">
        <v>9619.8427718173389</v>
      </c>
      <c r="E15" s="14">
        <v>15726.19427369909</v>
      </c>
      <c r="F15" s="14">
        <v>10702.286795044829</v>
      </c>
      <c r="G15" s="14">
        <v>7640.484224528871</v>
      </c>
      <c r="H15" s="136">
        <f t="shared" si="2"/>
        <v>43688.808065090125</v>
      </c>
      <c r="I15" s="137">
        <f t="shared" si="0"/>
        <v>6250.4446086076232</v>
      </c>
      <c r="J15" s="138">
        <f t="shared" si="1"/>
        <v>0.22019009439408688</v>
      </c>
      <c r="K15" s="136">
        <f t="shared" si="3"/>
        <v>37438.363456482504</v>
      </c>
      <c r="L15" s="135"/>
    </row>
    <row r="18" spans="8:8" ht="15.75" customHeight="1" x14ac:dyDescent="0.2">
      <c r="H18" s="9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6" t="s">
        <v>162</v>
      </c>
      <c r="B2" s="47">
        <v>0.9</v>
      </c>
      <c r="C2" s="50"/>
      <c r="E2">
        <f>C2*D2</f>
        <v>0</v>
      </c>
    </row>
    <row r="3" spans="1:5" ht="14.25" x14ac:dyDescent="0.2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.25" x14ac:dyDescent="0.2">
      <c r="A4" s="46" t="s">
        <v>164</v>
      </c>
      <c r="B4" s="47">
        <v>1</v>
      </c>
      <c r="C4" s="50"/>
      <c r="E4">
        <f t="shared" si="0"/>
        <v>0</v>
      </c>
    </row>
    <row r="5" spans="1:5" ht="14.25" x14ac:dyDescent="0.2">
      <c r="A5" s="46" t="s">
        <v>167</v>
      </c>
      <c r="B5" s="47">
        <v>1</v>
      </c>
      <c r="C5" s="50"/>
      <c r="E5">
        <f t="shared" si="0"/>
        <v>0</v>
      </c>
    </row>
    <row r="6" spans="1:5" ht="14.25" x14ac:dyDescent="0.2">
      <c r="A6" s="46" t="s">
        <v>168</v>
      </c>
      <c r="B6" s="47">
        <v>1</v>
      </c>
      <c r="C6" s="50"/>
      <c r="E6">
        <f t="shared" si="0"/>
        <v>0</v>
      </c>
    </row>
    <row r="7" spans="1:5" ht="14.25" x14ac:dyDescent="0.2">
      <c r="A7" s="46" t="s">
        <v>165</v>
      </c>
      <c r="B7" s="47">
        <v>0.93</v>
      </c>
      <c r="C7" s="50"/>
      <c r="E7">
        <f t="shared" si="0"/>
        <v>0</v>
      </c>
    </row>
    <row r="8" spans="1:5" ht="14.25" x14ac:dyDescent="0.2">
      <c r="A8" s="46" t="s">
        <v>166</v>
      </c>
      <c r="B8" s="47">
        <v>0.5</v>
      </c>
      <c r="C8" s="50"/>
      <c r="E8">
        <f t="shared" si="0"/>
        <v>0</v>
      </c>
    </row>
    <row r="9" spans="1:5" ht="14.25" x14ac:dyDescent="0.2">
      <c r="A9" s="46" t="s">
        <v>169</v>
      </c>
      <c r="B9" s="47">
        <v>0.5</v>
      </c>
      <c r="C9" s="50"/>
      <c r="E9">
        <f t="shared" si="0"/>
        <v>0</v>
      </c>
    </row>
    <row r="10" spans="1:5" ht="14.25" x14ac:dyDescent="0.2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2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2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topLeftCell="A5" workbookViewId="0">
      <selection activeCell="M52" sqref="M52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1.5119999647140503E-2</v>
      </c>
      <c r="F6" s="16">
        <f>'Baseline year demographics'!C8</f>
        <v>1.5119999647140503E-2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1.5119999647140503E-2</v>
      </c>
      <c r="F8" s="16">
        <f>'Baseline year demographics'!C8*'Baseline year demographics'!C9</f>
        <v>1.5119999647140503E-2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9">
        <v>0</v>
      </c>
      <c r="D11" s="110">
        <f>'Baseline year demographics'!$C8</f>
        <v>1.5119999647140503E-2</v>
      </c>
      <c r="E11" s="110">
        <f>'Baseline year demographics'!$C8</f>
        <v>1.5119999647140503E-2</v>
      </c>
      <c r="F11" s="110">
        <f>'Baseline year demographics'!$C8</f>
        <v>1.5119999647140503E-2</v>
      </c>
      <c r="G11" s="110">
        <f>'Baseline year demographics'!$C8</f>
        <v>1.5119999647140503E-2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2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1.5119999647140503E-2</v>
      </c>
      <c r="I15" s="16">
        <f>'Baseline year demographics'!$C$8</f>
        <v>1.5119999647140503E-2</v>
      </c>
      <c r="J15" s="16">
        <f>'Baseline year demographics'!$C$8</f>
        <v>1.5119999647140503E-2</v>
      </c>
      <c r="K15" s="16">
        <f>'Baseline year demographics'!$C$8</f>
        <v>1.5119999647140503E-2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2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2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2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2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2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2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2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2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2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1.084103974699974E-2</v>
      </c>
      <c r="M29" s="16">
        <v>0</v>
      </c>
      <c r="N29" s="16">
        <v>0</v>
      </c>
      <c r="O29" s="16">
        <v>0</v>
      </c>
    </row>
    <row r="30" spans="1:15" ht="15.75" customHeight="1" x14ac:dyDescent="0.2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7.5887278228998177E-3</v>
      </c>
      <c r="M30" s="16">
        <f>'Baseline year demographics'!$C$8*('Baseline year demographics'!$C$9)*(0.7)</f>
        <v>1.0583999752998351E-2</v>
      </c>
      <c r="N30" s="16">
        <f>'Baseline year demographics'!$C$8*('Baseline year demographics'!$C$9)*(0.7)</f>
        <v>1.0583999752998351E-2</v>
      </c>
      <c r="O30" s="16">
        <f>'Baseline year demographics'!$C$8*('Baseline year demographics'!$C$9)*(0.7)</f>
        <v>1.0583999752998351E-2</v>
      </c>
    </row>
    <row r="31" spans="1:15" ht="15.75" customHeight="1" x14ac:dyDescent="0.2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3.2523119240999219E-3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2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0.70615896025300018</v>
      </c>
      <c r="M32" s="16">
        <v>0</v>
      </c>
      <c r="N32" s="16">
        <v>0</v>
      </c>
      <c r="O32" s="16">
        <v>0</v>
      </c>
    </row>
    <row r="33" spans="1:15" ht="15.75" customHeight="1" x14ac:dyDescent="0.2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0.34601789052397008</v>
      </c>
      <c r="M33" s="16">
        <f>(1-'Baseline year demographics'!$C$8)*('Baseline year demographics'!$C$9)*(0.49)</f>
        <v>0.48259120017290114</v>
      </c>
      <c r="N33" s="16">
        <f>(1-'Baseline year demographics'!$C$8)*('Baseline year demographics'!$C$9)*(0.49)</f>
        <v>0.48259120017290114</v>
      </c>
      <c r="O33" s="16">
        <f>(1-'Baseline year demographics'!$C$8)*('Baseline year demographics'!$C$9)*(0.49)</f>
        <v>0.48259120017290114</v>
      </c>
    </row>
    <row r="34" spans="1:15" ht="15.75" customHeight="1" x14ac:dyDescent="0.2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0.14829338165313002</v>
      </c>
      <c r="M34" s="16">
        <f>(1-'Baseline year demographics'!$C$8)*('Baseline year demographics'!$C$9)*(0.21)</f>
        <v>0.20682480007410048</v>
      </c>
      <c r="N34" s="16">
        <f>(1-'Baseline year demographics'!$C$8)*('Baseline year demographics'!$C$9)*(0.21)</f>
        <v>0.20682480007410048</v>
      </c>
      <c r="O34" s="16">
        <f>(1-'Baseline year demographics'!$C$8)*('Baseline year demographics'!$C$9)*(0.21)</f>
        <v>0.20682480007410048</v>
      </c>
    </row>
    <row r="35" spans="1:15" ht="15.75" customHeight="1" x14ac:dyDescent="0.2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0.21184768807590004</v>
      </c>
      <c r="M35" s="16">
        <f>(1-'Baseline year demographics'!$C$8)*('Baseline year demographics'!$C$9)*(0.3)</f>
        <v>0.29546400010585783</v>
      </c>
      <c r="N35" s="16">
        <f>(1-'Baseline year demographics'!$C$8)*('Baseline year demographics'!$C$9)*(0.3)</f>
        <v>0.29546400010585783</v>
      </c>
      <c r="O35" s="16">
        <f>(1-'Baseline year demographics'!$C$8)*('Baseline year demographics'!$C$9)*(0.3)</f>
        <v>0.29546400010585783</v>
      </c>
    </row>
    <row r="36" spans="1:15" ht="15.75" customHeight="1" x14ac:dyDescent="0.2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0.22343729481286934</v>
      </c>
      <c r="M36" s="111">
        <f>'Programs cost and coverage'!$B6+'Baseline year demographics'!$C12</f>
        <v>0.22343729481286934</v>
      </c>
      <c r="N36" s="111">
        <f>'Programs cost and coverage'!$B6+'Baseline year demographics'!$C12</f>
        <v>0.22343729481286934</v>
      </c>
      <c r="O36" s="111">
        <f>'Programs cost and coverage'!$B6+'Baseline year demographics'!$C12</f>
        <v>0.22343729481286934</v>
      </c>
    </row>
    <row r="37" spans="1:15" ht="15.75" customHeight="1" x14ac:dyDescent="0.2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2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2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2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2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2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2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2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2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B29" sqref="B29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2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2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2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2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2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2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2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2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2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2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2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2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2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2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2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2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2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2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2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2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2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0"/>
  <sheetViews>
    <sheetView workbookViewId="0">
      <selection activeCell="B38" sqref="B38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5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2" workbookViewId="0">
      <selection activeCell="A37" sqref="A37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1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2">
      <c r="A49" s="118" t="s">
        <v>157</v>
      </c>
      <c r="B49" t="s">
        <v>161</v>
      </c>
      <c r="F49" t="s">
        <v>161</v>
      </c>
    </row>
    <row r="50" spans="1:6" x14ac:dyDescent="0.2">
      <c r="A50" s="118" t="s">
        <v>158</v>
      </c>
      <c r="B50" t="s">
        <v>161</v>
      </c>
      <c r="F50" t="s">
        <v>161</v>
      </c>
    </row>
    <row r="51" spans="1:6" x14ac:dyDescent="0.2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1"/>
  <sheetViews>
    <sheetView topLeftCell="A31" workbookViewId="0">
      <selection activeCell="B48" sqref="B48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9.1999999999999998E-2</v>
      </c>
      <c r="C5" s="148">
        <v>0.95</v>
      </c>
      <c r="D5" s="148">
        <v>60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0.14399999999999999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0.85799999999999998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0.71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0.97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0.35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1"/>
  <sheetViews>
    <sheetView workbookViewId="0">
      <selection activeCell="E15" sqref="E15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2">
      <c r="A2" t="str">
        <f>'Programs to include'!A2</f>
        <v>Balanced energy-protein supplementation</v>
      </c>
      <c r="B2" s="90" t="s">
        <v>254</v>
      </c>
      <c r="C2" s="24"/>
    </row>
    <row r="3" spans="1:16" x14ac:dyDescent="0.2">
      <c r="A3" t="str">
        <f>A2</f>
        <v>Balanced energy-protein supplementation</v>
      </c>
      <c r="B3" s="90" t="s">
        <v>255</v>
      </c>
      <c r="C3" s="24"/>
    </row>
    <row r="4" spans="1:16" x14ac:dyDescent="0.2">
      <c r="A4" t="str">
        <f>'Programs to include'!A3</f>
        <v>Birth age program</v>
      </c>
      <c r="B4" s="90" t="s">
        <v>254</v>
      </c>
      <c r="C4" s="24"/>
    </row>
    <row r="5" spans="1:16" x14ac:dyDescent="0.2">
      <c r="A5" t="str">
        <f>A4</f>
        <v>Birth age program</v>
      </c>
      <c r="B5" s="90" t="s">
        <v>255</v>
      </c>
      <c r="C5" s="24"/>
    </row>
    <row r="6" spans="1:16" x14ac:dyDescent="0.2">
      <c r="A6" t="str">
        <f>'Programs to include'!A4</f>
        <v>Calcium supplementation</v>
      </c>
      <c r="B6" s="90" t="s">
        <v>254</v>
      </c>
      <c r="C6" s="24"/>
    </row>
    <row r="7" spans="1:16" x14ac:dyDescent="0.2">
      <c r="A7" t="str">
        <f>A6</f>
        <v>Calcium supplementation</v>
      </c>
      <c r="B7" s="90" t="s">
        <v>255</v>
      </c>
      <c r="C7" s="24"/>
    </row>
    <row r="8" spans="1:16" x14ac:dyDescent="0.2">
      <c r="A8" t="str">
        <f>'Programs to include'!A5</f>
        <v>Cash transfers</v>
      </c>
      <c r="B8" s="90" t="s">
        <v>254</v>
      </c>
      <c r="C8" s="24"/>
    </row>
    <row r="9" spans="1:16" x14ac:dyDescent="0.2">
      <c r="A9" t="str">
        <f>A8</f>
        <v>Cash transfers</v>
      </c>
      <c r="B9" s="90" t="s">
        <v>255</v>
      </c>
      <c r="C9" s="24"/>
    </row>
    <row r="10" spans="1:16" x14ac:dyDescent="0.2">
      <c r="A10" t="str">
        <f>'Programs to include'!A6</f>
        <v>Family Planning</v>
      </c>
      <c r="B10" s="90" t="s">
        <v>254</v>
      </c>
      <c r="C10" s="24"/>
    </row>
    <row r="11" spans="1:16" x14ac:dyDescent="0.2">
      <c r="A11" t="str">
        <f>A10</f>
        <v>Family Planning</v>
      </c>
      <c r="B11" s="90" t="s">
        <v>255</v>
      </c>
      <c r="C11" s="24"/>
    </row>
    <row r="12" spans="1:16" x14ac:dyDescent="0.2">
      <c r="A12" t="str">
        <f>'Programs to include'!A7</f>
        <v>IFA fortification of maize</v>
      </c>
      <c r="B12" s="90" t="s">
        <v>254</v>
      </c>
      <c r="C12" s="24"/>
    </row>
    <row r="13" spans="1:16" x14ac:dyDescent="0.2">
      <c r="A13" t="str">
        <f>A12</f>
        <v>IFA fortification of maize</v>
      </c>
      <c r="B13" s="90" t="s">
        <v>255</v>
      </c>
      <c r="C13" s="24"/>
    </row>
    <row r="14" spans="1:16" x14ac:dyDescent="0.2">
      <c r="A14" t="str">
        <f>'Programs to include'!A8</f>
        <v>IFA fortification of rice</v>
      </c>
      <c r="B14" s="90" t="s">
        <v>254</v>
      </c>
      <c r="C14" s="24"/>
    </row>
    <row r="15" spans="1:16" x14ac:dyDescent="0.2">
      <c r="A15" t="str">
        <f>A14</f>
        <v>IFA fortification of rice</v>
      </c>
      <c r="B15" s="90" t="s">
        <v>255</v>
      </c>
      <c r="C15" s="24"/>
    </row>
    <row r="16" spans="1:16" x14ac:dyDescent="0.2">
      <c r="A16" t="str">
        <f>'Programs to include'!A9</f>
        <v>IFA fortification of wheat flour</v>
      </c>
      <c r="B16" s="90" t="s">
        <v>254</v>
      </c>
      <c r="C16" s="24"/>
    </row>
    <row r="17" spans="1:3" x14ac:dyDescent="0.2">
      <c r="A17" t="str">
        <f>A16</f>
        <v>IFA fortification of wheat flour</v>
      </c>
      <c r="B17" s="90" t="s">
        <v>255</v>
      </c>
      <c r="C17" s="24"/>
    </row>
    <row r="18" spans="1:3" x14ac:dyDescent="0.2">
      <c r="A18" t="str">
        <f>'Programs to include'!A10</f>
        <v>IFAS not poor: community</v>
      </c>
      <c r="B18" s="90" t="s">
        <v>254</v>
      </c>
      <c r="C18" s="24"/>
    </row>
    <row r="19" spans="1:3" x14ac:dyDescent="0.2">
      <c r="A19" t="str">
        <f>A18</f>
        <v>IFAS not poor: community</v>
      </c>
      <c r="B19" s="90" t="s">
        <v>255</v>
      </c>
      <c r="C19" s="24"/>
    </row>
    <row r="20" spans="1:3" x14ac:dyDescent="0.2">
      <c r="A20" t="str">
        <f>'Programs to include'!A11</f>
        <v>IFAS not poor: community (malaria area)</v>
      </c>
      <c r="B20" s="90" t="s">
        <v>254</v>
      </c>
      <c r="C20" s="24"/>
    </row>
    <row r="21" spans="1:3" x14ac:dyDescent="0.2">
      <c r="A21" t="str">
        <f>A20</f>
        <v>IFAS not poor: community (malaria area)</v>
      </c>
      <c r="B21" s="90" t="s">
        <v>255</v>
      </c>
      <c r="C21" s="24"/>
    </row>
    <row r="22" spans="1:3" x14ac:dyDescent="0.2">
      <c r="A22" t="str">
        <f>'Programs to include'!A12</f>
        <v>IFAS not poor: hospital</v>
      </c>
      <c r="B22" s="90" t="s">
        <v>254</v>
      </c>
      <c r="C22" s="24"/>
    </row>
    <row r="23" spans="1:3" x14ac:dyDescent="0.2">
      <c r="A23" t="str">
        <f>A22</f>
        <v>IFAS not poor: hospital</v>
      </c>
      <c r="B23" s="90" t="s">
        <v>255</v>
      </c>
      <c r="C23" s="24"/>
    </row>
    <row r="24" spans="1:3" x14ac:dyDescent="0.2">
      <c r="A24" t="str">
        <f>'Programs to include'!A13</f>
        <v>IFAS not poor: hospital (malaria area)</v>
      </c>
      <c r="B24" s="90" t="s">
        <v>254</v>
      </c>
      <c r="C24" s="24"/>
    </row>
    <row r="25" spans="1:3" x14ac:dyDescent="0.2">
      <c r="A25" t="str">
        <f>A24</f>
        <v>IFAS not poor: hospital (malaria area)</v>
      </c>
      <c r="B25" s="90" t="s">
        <v>255</v>
      </c>
      <c r="C25" s="24"/>
    </row>
    <row r="26" spans="1:3" x14ac:dyDescent="0.2">
      <c r="A26" t="str">
        <f>'Programs to include'!A14</f>
        <v>IFAS not poor: retailer</v>
      </c>
      <c r="B26" s="90" t="s">
        <v>254</v>
      </c>
      <c r="C26" s="24"/>
    </row>
    <row r="27" spans="1:3" x14ac:dyDescent="0.2">
      <c r="A27" t="str">
        <f>A26</f>
        <v>IFAS not poor: retailer</v>
      </c>
      <c r="B27" s="90" t="s">
        <v>255</v>
      </c>
      <c r="C27" s="24"/>
    </row>
    <row r="28" spans="1:3" x14ac:dyDescent="0.2">
      <c r="A28" t="str">
        <f>'Programs to include'!A15</f>
        <v>IFAS not poor: retailer (malaria area)</v>
      </c>
      <c r="B28" s="90" t="s">
        <v>254</v>
      </c>
      <c r="C28" s="24"/>
    </row>
    <row r="29" spans="1:3" x14ac:dyDescent="0.2">
      <c r="A29" t="str">
        <f>A28</f>
        <v>IFAS not poor: retailer (malaria area)</v>
      </c>
      <c r="B29" s="90" t="s">
        <v>255</v>
      </c>
      <c r="C29" s="24"/>
    </row>
    <row r="30" spans="1:3" x14ac:dyDescent="0.2">
      <c r="A30" t="str">
        <f>'Programs to include'!A16</f>
        <v>IFAS not poor: school</v>
      </c>
      <c r="B30" s="90" t="s">
        <v>254</v>
      </c>
      <c r="C30" s="24"/>
    </row>
    <row r="31" spans="1:3" x14ac:dyDescent="0.2">
      <c r="A31" t="str">
        <f>A30</f>
        <v>IFAS not poor: school</v>
      </c>
      <c r="B31" s="90" t="s">
        <v>255</v>
      </c>
      <c r="C31" s="24"/>
    </row>
    <row r="32" spans="1:3" x14ac:dyDescent="0.2">
      <c r="A32" t="str">
        <f>'Programs to include'!A17</f>
        <v>IFAS not poor: school (malaria area)</v>
      </c>
      <c r="B32" s="90" t="s">
        <v>254</v>
      </c>
      <c r="C32" s="24"/>
    </row>
    <row r="33" spans="1:3" x14ac:dyDescent="0.2">
      <c r="A33" t="str">
        <f>A32</f>
        <v>IFAS not poor: school (malaria area)</v>
      </c>
      <c r="B33" s="90" t="s">
        <v>255</v>
      </c>
      <c r="C33" s="24"/>
    </row>
    <row r="34" spans="1:3" x14ac:dyDescent="0.2">
      <c r="A34" t="str">
        <f>'Programs to include'!A18</f>
        <v>IFAS poor: community</v>
      </c>
      <c r="B34" s="90" t="s">
        <v>254</v>
      </c>
      <c r="C34" s="24"/>
    </row>
    <row r="35" spans="1:3" x14ac:dyDescent="0.2">
      <c r="A35" t="str">
        <f>A34</f>
        <v>IFAS poor: community</v>
      </c>
      <c r="B35" s="90" t="s">
        <v>255</v>
      </c>
      <c r="C35" s="24"/>
    </row>
    <row r="36" spans="1:3" x14ac:dyDescent="0.2">
      <c r="A36" t="str">
        <f>'Programs to include'!A19</f>
        <v>IFAS poor: community (malaria area)</v>
      </c>
      <c r="B36" s="90" t="s">
        <v>254</v>
      </c>
      <c r="C36" s="24"/>
    </row>
    <row r="37" spans="1:3" x14ac:dyDescent="0.2">
      <c r="A37" t="str">
        <f>A36</f>
        <v>IFAS poor: community (malaria area)</v>
      </c>
      <c r="B37" s="90" t="s">
        <v>255</v>
      </c>
      <c r="C37" s="24"/>
    </row>
    <row r="38" spans="1:3" x14ac:dyDescent="0.2">
      <c r="A38" t="str">
        <f>'Programs to include'!A20</f>
        <v>IFAS poor: hospital</v>
      </c>
      <c r="B38" s="90" t="s">
        <v>254</v>
      </c>
      <c r="C38" s="24"/>
    </row>
    <row r="39" spans="1:3" x14ac:dyDescent="0.2">
      <c r="A39" t="str">
        <f>A38</f>
        <v>IFAS poor: hospital</v>
      </c>
      <c r="B39" s="90" t="s">
        <v>255</v>
      </c>
      <c r="C39" s="24"/>
    </row>
    <row r="40" spans="1:3" x14ac:dyDescent="0.2">
      <c r="A40" t="str">
        <f>'Programs to include'!A21</f>
        <v>IFAS poor: hospital (malaria area)</v>
      </c>
      <c r="B40" s="90" t="s">
        <v>254</v>
      </c>
      <c r="C40" s="24"/>
    </row>
    <row r="41" spans="1:3" x14ac:dyDescent="0.2">
      <c r="A41" t="str">
        <f>A40</f>
        <v>IFAS poor: hospital (malaria area)</v>
      </c>
      <c r="B41" s="90" t="s">
        <v>255</v>
      </c>
      <c r="C41" s="24"/>
    </row>
    <row r="42" spans="1:3" x14ac:dyDescent="0.2">
      <c r="A42" t="str">
        <f>'Programs to include'!A22</f>
        <v>IFAS poor: school</v>
      </c>
      <c r="B42" s="90" t="s">
        <v>254</v>
      </c>
      <c r="C42" s="24"/>
    </row>
    <row r="43" spans="1:3" x14ac:dyDescent="0.2">
      <c r="A43" t="str">
        <f>A42</f>
        <v>IFAS poor: school</v>
      </c>
      <c r="B43" s="90" t="s">
        <v>255</v>
      </c>
      <c r="C43" s="24"/>
    </row>
    <row r="44" spans="1:3" x14ac:dyDescent="0.2">
      <c r="A44" t="str">
        <f>'Programs to include'!A23</f>
        <v>IFAS poor: school (malaria area)</v>
      </c>
      <c r="B44" s="90" t="s">
        <v>254</v>
      </c>
      <c r="C44" s="24"/>
    </row>
    <row r="45" spans="1:3" x14ac:dyDescent="0.2">
      <c r="A45" t="str">
        <f>A44</f>
        <v>IFAS poor: school (malaria area)</v>
      </c>
      <c r="B45" s="90" t="s">
        <v>255</v>
      </c>
      <c r="C45" s="24"/>
    </row>
    <row r="46" spans="1:3" x14ac:dyDescent="0.2">
      <c r="A46" t="str">
        <f>'Programs to include'!A24</f>
        <v>IPTp</v>
      </c>
      <c r="B46" s="90" t="s">
        <v>254</v>
      </c>
      <c r="C46" s="24"/>
    </row>
    <row r="47" spans="1:3" x14ac:dyDescent="0.2">
      <c r="A47" t="str">
        <f>A46</f>
        <v>IPTp</v>
      </c>
      <c r="B47" s="90" t="s">
        <v>255</v>
      </c>
      <c r="C47" s="24"/>
    </row>
    <row r="48" spans="1:3" x14ac:dyDescent="0.2">
      <c r="A48" t="str">
        <f>'Programs to include'!A25</f>
        <v>Iron and folic acid supplementation for pregnant women</v>
      </c>
      <c r="B48" s="90" t="s">
        <v>254</v>
      </c>
      <c r="C48" s="24"/>
    </row>
    <row r="49" spans="1:3" x14ac:dyDescent="0.2">
      <c r="A49" t="str">
        <f>A48</f>
        <v>Iron and folic acid supplementation for pregnant women</v>
      </c>
      <c r="B49" s="90" t="s">
        <v>255</v>
      </c>
      <c r="C49" s="24"/>
    </row>
    <row r="50" spans="1:3" x14ac:dyDescent="0.2">
      <c r="A50" t="str">
        <f>'Programs to include'!A26</f>
        <v>Iron and folic acid supplementation for pregnant women (malaria area)</v>
      </c>
      <c r="B50" s="90" t="s">
        <v>254</v>
      </c>
      <c r="C50" s="24"/>
    </row>
    <row r="51" spans="1:3" x14ac:dyDescent="0.2">
      <c r="A51" t="str">
        <f>A50</f>
        <v>Iron and folic acid supplementation for pregnant women (malaria area)</v>
      </c>
      <c r="B51" s="90" t="s">
        <v>255</v>
      </c>
      <c r="C51" s="24"/>
    </row>
    <row r="52" spans="1:3" x14ac:dyDescent="0.2">
      <c r="A52" t="str">
        <f>'Programs to include'!A27</f>
        <v>Iron and iodine fortification of salt</v>
      </c>
      <c r="B52" s="90" t="s">
        <v>254</v>
      </c>
      <c r="C52" s="24"/>
    </row>
    <row r="53" spans="1:3" x14ac:dyDescent="0.2">
      <c r="A53" t="str">
        <f>A52</f>
        <v>Iron and iodine fortification of salt</v>
      </c>
      <c r="B53" s="90" t="s">
        <v>255</v>
      </c>
      <c r="C53" s="24"/>
    </row>
    <row r="54" spans="1:3" x14ac:dyDescent="0.2">
      <c r="A54" t="str">
        <f>'Programs to include'!A28</f>
        <v>Long-lasting insecticide-treated bednets</v>
      </c>
      <c r="B54" s="90" t="s">
        <v>254</v>
      </c>
      <c r="C54" s="24"/>
    </row>
    <row r="55" spans="1:3" x14ac:dyDescent="0.2">
      <c r="A55" t="str">
        <f>A54</f>
        <v>Long-lasting insecticide-treated bednets</v>
      </c>
      <c r="B55" s="90" t="s">
        <v>255</v>
      </c>
      <c r="C55" s="24"/>
    </row>
    <row r="56" spans="1:3" x14ac:dyDescent="0.2">
      <c r="A56" t="str">
        <f>'Programs to include'!A29</f>
        <v>Mg for eclampsia</v>
      </c>
      <c r="B56" s="90" t="s">
        <v>254</v>
      </c>
      <c r="C56" s="24"/>
    </row>
    <row r="57" spans="1:3" x14ac:dyDescent="0.2">
      <c r="A57" t="str">
        <f>A56</f>
        <v>Mg for eclampsia</v>
      </c>
      <c r="B57" s="90" t="s">
        <v>255</v>
      </c>
      <c r="C57" s="24"/>
    </row>
    <row r="58" spans="1:3" x14ac:dyDescent="0.2">
      <c r="A58" t="str">
        <f>'Programs to include'!A30</f>
        <v>Mg for pre-eclampsia</v>
      </c>
      <c r="B58" s="90" t="s">
        <v>254</v>
      </c>
      <c r="C58" s="24"/>
    </row>
    <row r="59" spans="1:3" x14ac:dyDescent="0.2">
      <c r="A59" t="str">
        <f>A58</f>
        <v>Mg for pre-eclampsia</v>
      </c>
      <c r="B59" s="90" t="s">
        <v>255</v>
      </c>
      <c r="C59" s="24"/>
    </row>
    <row r="60" spans="1:3" x14ac:dyDescent="0.2">
      <c r="A60" t="str">
        <f>'Programs to include'!A31</f>
        <v>Multiple micronutrient supplementation</v>
      </c>
      <c r="B60" s="90" t="s">
        <v>254</v>
      </c>
      <c r="C60" s="24"/>
    </row>
    <row r="61" spans="1:3" x14ac:dyDescent="0.2">
      <c r="A61" t="str">
        <f>A60</f>
        <v>Multiple micronutrient supplementation</v>
      </c>
      <c r="B61" s="90" t="s">
        <v>255</v>
      </c>
      <c r="C61" s="24"/>
    </row>
    <row r="62" spans="1:3" x14ac:dyDescent="0.2">
      <c r="A62" t="str">
        <f>'Programs to include'!A32</f>
        <v>Multiple micronutrient supplementation (malaria area)</v>
      </c>
      <c r="B62" s="90" t="s">
        <v>254</v>
      </c>
      <c r="C62" s="24"/>
    </row>
    <row r="63" spans="1:3" x14ac:dyDescent="0.2">
      <c r="A63" t="str">
        <f>A62</f>
        <v>Multiple micronutrient supplementation (malaria area)</v>
      </c>
      <c r="B63" s="90" t="s">
        <v>255</v>
      </c>
      <c r="C63" s="24"/>
    </row>
    <row r="64" spans="1:3" x14ac:dyDescent="0.2">
      <c r="A64" t="str">
        <f>'Programs to include'!A33</f>
        <v>Oral rehydration salts</v>
      </c>
      <c r="B64" s="90" t="s">
        <v>254</v>
      </c>
      <c r="C64" s="24"/>
    </row>
    <row r="65" spans="1:3" x14ac:dyDescent="0.2">
      <c r="A65" t="str">
        <f>A64</f>
        <v>Oral rehydration salts</v>
      </c>
      <c r="B65" s="90" t="s">
        <v>255</v>
      </c>
      <c r="C65" s="24"/>
    </row>
    <row r="66" spans="1:3" x14ac:dyDescent="0.2">
      <c r="A66" t="str">
        <f>'Programs to include'!A34</f>
        <v>Public provision of complementary foods</v>
      </c>
      <c r="B66" s="90" t="s">
        <v>254</v>
      </c>
      <c r="C66" s="24"/>
    </row>
    <row r="67" spans="1:3" x14ac:dyDescent="0.2">
      <c r="A67" t="str">
        <f>A66</f>
        <v>Public provision of complementary foods</v>
      </c>
      <c r="B67" s="90" t="s">
        <v>255</v>
      </c>
      <c r="C67" s="24"/>
    </row>
    <row r="68" spans="1:3" x14ac:dyDescent="0.2">
      <c r="A68" t="str">
        <f>'Programs to include'!A35</f>
        <v>Public provision of complementary foods with iron</v>
      </c>
      <c r="B68" s="90" t="s">
        <v>254</v>
      </c>
      <c r="C68" s="24"/>
    </row>
    <row r="69" spans="1:3" x14ac:dyDescent="0.2">
      <c r="A69" t="str">
        <f>A68</f>
        <v>Public provision of complementary foods with iron</v>
      </c>
      <c r="B69" s="90" t="s">
        <v>255</v>
      </c>
      <c r="C69" s="24"/>
    </row>
    <row r="70" spans="1:3" x14ac:dyDescent="0.2">
      <c r="A70" t="str">
        <f>'Programs to include'!A36</f>
        <v>Public provision of complementary foods with iron (malaria area)</v>
      </c>
      <c r="B70" s="90" t="s">
        <v>254</v>
      </c>
      <c r="C70" s="24"/>
    </row>
    <row r="71" spans="1:3" x14ac:dyDescent="0.2">
      <c r="A71" t="str">
        <f>A70</f>
        <v>Public provision of complementary foods with iron (malaria area)</v>
      </c>
      <c r="B71" s="90" t="s">
        <v>255</v>
      </c>
      <c r="C71" s="24"/>
    </row>
    <row r="72" spans="1:3" x14ac:dyDescent="0.2">
      <c r="A72" t="str">
        <f>'Programs to include'!A37</f>
        <v>Sprinkles</v>
      </c>
      <c r="B72" s="90" t="s">
        <v>254</v>
      </c>
      <c r="C72" s="24"/>
    </row>
    <row r="73" spans="1:3" x14ac:dyDescent="0.2">
      <c r="A73" t="str">
        <f>A72</f>
        <v>Sprinkles</v>
      </c>
      <c r="B73" s="90" t="s">
        <v>255</v>
      </c>
      <c r="C73" s="24"/>
    </row>
    <row r="74" spans="1:3" x14ac:dyDescent="0.2">
      <c r="A74" t="str">
        <f>'Programs to include'!A38</f>
        <v>Sprinkles (malaria area)</v>
      </c>
      <c r="B74" s="90" t="s">
        <v>254</v>
      </c>
      <c r="C74" s="24"/>
    </row>
    <row r="75" spans="1:3" x14ac:dyDescent="0.2">
      <c r="A75" t="str">
        <f>A74</f>
        <v>Sprinkles (malaria area)</v>
      </c>
      <c r="B75" s="90" t="s">
        <v>255</v>
      </c>
      <c r="C75" s="24"/>
    </row>
    <row r="76" spans="1:3" x14ac:dyDescent="0.2">
      <c r="A76" t="str">
        <f>'Programs to include'!A39</f>
        <v>Treatment of MAM</v>
      </c>
      <c r="B76" s="90" t="s">
        <v>254</v>
      </c>
      <c r="C76" s="24"/>
    </row>
    <row r="77" spans="1:3" x14ac:dyDescent="0.2">
      <c r="A77" t="str">
        <f>A76</f>
        <v>Treatment of MAM</v>
      </c>
      <c r="B77" s="90" t="s">
        <v>255</v>
      </c>
      <c r="C77" s="24"/>
    </row>
    <row r="78" spans="1:3" x14ac:dyDescent="0.2">
      <c r="A78" t="str">
        <f>'Programs to include'!A40</f>
        <v>Treatment of SAM</v>
      </c>
      <c r="B78" s="90" t="s">
        <v>254</v>
      </c>
      <c r="C78" s="24"/>
    </row>
    <row r="79" spans="1:3" x14ac:dyDescent="0.2">
      <c r="A79" t="str">
        <f>A78</f>
        <v>Treatment of SAM</v>
      </c>
      <c r="B79" s="90" t="s">
        <v>255</v>
      </c>
      <c r="C79" s="24"/>
    </row>
    <row r="80" spans="1:3" x14ac:dyDescent="0.2">
      <c r="A80" t="str">
        <f>'Programs to include'!A41</f>
        <v>Vitamin A supplementation</v>
      </c>
      <c r="B80" s="90" t="s">
        <v>254</v>
      </c>
      <c r="C80" s="24"/>
    </row>
    <row r="81" spans="1:3" x14ac:dyDescent="0.2">
      <c r="A81" t="str">
        <f>A80</f>
        <v>Vitamin A supplementation</v>
      </c>
      <c r="B81" s="90" t="s">
        <v>255</v>
      </c>
      <c r="C81" s="24"/>
    </row>
    <row r="82" spans="1:3" x14ac:dyDescent="0.2">
      <c r="A82" t="str">
        <f>'Programs to include'!A42</f>
        <v>WASH: Handwashing</v>
      </c>
      <c r="B82" s="90" t="s">
        <v>254</v>
      </c>
      <c r="C82" s="24"/>
    </row>
    <row r="83" spans="1:3" x14ac:dyDescent="0.2">
      <c r="A83" t="str">
        <f>A82</f>
        <v>WASH: Handwashing</v>
      </c>
      <c r="B83" s="90" t="s">
        <v>255</v>
      </c>
      <c r="C83" s="24"/>
    </row>
    <row r="84" spans="1:3" x14ac:dyDescent="0.2">
      <c r="A84" t="str">
        <f>'Programs to include'!A43</f>
        <v>WASH: Hygenic disposal</v>
      </c>
      <c r="B84" s="90" t="s">
        <v>254</v>
      </c>
      <c r="C84" s="24"/>
    </row>
    <row r="85" spans="1:3" x14ac:dyDescent="0.2">
      <c r="A85" t="str">
        <f>A84</f>
        <v>WASH: Hygenic disposal</v>
      </c>
      <c r="B85" s="90" t="s">
        <v>255</v>
      </c>
      <c r="C85" s="24"/>
    </row>
    <row r="86" spans="1:3" x14ac:dyDescent="0.2">
      <c r="A86" t="str">
        <f>'Programs to include'!A44</f>
        <v>WASH: Improved sanitation</v>
      </c>
      <c r="B86" s="90" t="s">
        <v>254</v>
      </c>
      <c r="C86" s="24"/>
    </row>
    <row r="87" spans="1:3" x14ac:dyDescent="0.2">
      <c r="A87" t="str">
        <f>A86</f>
        <v>WASH: Improved sanitation</v>
      </c>
      <c r="B87" s="90" t="s">
        <v>255</v>
      </c>
      <c r="C87" s="24"/>
    </row>
    <row r="88" spans="1:3" x14ac:dyDescent="0.2">
      <c r="A88" t="str">
        <f>'Programs to include'!A45</f>
        <v>WASH: Improved water source</v>
      </c>
      <c r="B88" s="90" t="s">
        <v>254</v>
      </c>
      <c r="C88" s="24"/>
    </row>
    <row r="89" spans="1:3" x14ac:dyDescent="0.2">
      <c r="A89" t="str">
        <f>A88</f>
        <v>WASH: Improved water source</v>
      </c>
      <c r="B89" s="90" t="s">
        <v>255</v>
      </c>
      <c r="C89" s="24"/>
    </row>
    <row r="90" spans="1:3" x14ac:dyDescent="0.2">
      <c r="A90" t="str">
        <f>'Programs to include'!A46</f>
        <v>WASH: Piped water</v>
      </c>
      <c r="B90" s="90" t="s">
        <v>254</v>
      </c>
      <c r="C90" s="24"/>
    </row>
    <row r="91" spans="1:3" x14ac:dyDescent="0.2">
      <c r="A91" t="str">
        <f>A90</f>
        <v>WASH: Piped water</v>
      </c>
      <c r="B91" s="90" t="s">
        <v>255</v>
      </c>
      <c r="C91" s="24"/>
    </row>
    <row r="92" spans="1:3" x14ac:dyDescent="0.2">
      <c r="A92" t="str">
        <f>'Programs to include'!A47</f>
        <v>Zinc for treatment + ORS</v>
      </c>
      <c r="B92" s="90" t="s">
        <v>254</v>
      </c>
      <c r="C92" s="24"/>
    </row>
    <row r="93" spans="1:3" x14ac:dyDescent="0.2">
      <c r="A93" t="str">
        <f>A92</f>
        <v>Zinc for treatment + ORS</v>
      </c>
      <c r="B93" s="90" t="s">
        <v>255</v>
      </c>
      <c r="C93" s="24"/>
    </row>
    <row r="94" spans="1:3" x14ac:dyDescent="0.2">
      <c r="A94" t="str">
        <f>'Programs to include'!A48</f>
        <v>Zinc supplementation</v>
      </c>
      <c r="B94" s="90" t="s">
        <v>254</v>
      </c>
      <c r="C94" s="24"/>
    </row>
    <row r="95" spans="1:3" x14ac:dyDescent="0.2">
      <c r="A95" t="str">
        <f>A94</f>
        <v>Zinc supplementation</v>
      </c>
      <c r="B95" s="90" t="s">
        <v>255</v>
      </c>
      <c r="C95" s="24"/>
    </row>
    <row r="96" spans="1:3" x14ac:dyDescent="0.2">
      <c r="A96" t="str">
        <f>'Programs to include'!A49</f>
        <v>IYCF 1</v>
      </c>
      <c r="B96" s="90" t="s">
        <v>254</v>
      </c>
      <c r="C96" s="24"/>
    </row>
    <row r="97" spans="1:3" x14ac:dyDescent="0.2">
      <c r="A97" t="str">
        <f>A96</f>
        <v>IYCF 1</v>
      </c>
      <c r="B97" s="90" t="s">
        <v>255</v>
      </c>
      <c r="C97" s="24"/>
    </row>
    <row r="98" spans="1:3" x14ac:dyDescent="0.2">
      <c r="A98" t="str">
        <f>'Programs to include'!A50</f>
        <v>IYCF 2</v>
      </c>
      <c r="B98" s="90" t="s">
        <v>254</v>
      </c>
      <c r="C98" s="24"/>
    </row>
    <row r="99" spans="1:3" x14ac:dyDescent="0.2">
      <c r="A99" t="str">
        <f>A98</f>
        <v>IYCF 2</v>
      </c>
      <c r="B99" s="90" t="s">
        <v>255</v>
      </c>
      <c r="C99" s="24"/>
    </row>
    <row r="100" spans="1:3" x14ac:dyDescent="0.2">
      <c r="A100" t="str">
        <f>'Programs to include'!A51</f>
        <v>IYCF 3</v>
      </c>
      <c r="B100" s="90" t="s">
        <v>254</v>
      </c>
      <c r="C100" s="24"/>
    </row>
    <row r="101" spans="1:3" x14ac:dyDescent="0.2">
      <c r="A101" t="str">
        <f>A100</f>
        <v>IYCF 3</v>
      </c>
      <c r="B101" s="90" t="s">
        <v>255</v>
      </c>
      <c r="C101" s="2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0.10516279069767445</v>
      </c>
    </row>
    <row r="3" spans="1:11" x14ac:dyDescent="0.2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0.10516279069767445</v>
      </c>
    </row>
    <row r="4" spans="1:11" x14ac:dyDescent="0.2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0.15379069767441864</v>
      </c>
    </row>
    <row r="5" spans="1:11" x14ac:dyDescent="0.2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0.30086046511627912</v>
      </c>
    </row>
    <row r="6" spans="1:11" x14ac:dyDescent="0.2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0.31129767441860468</v>
      </c>
    </row>
    <row r="8" spans="1:11" x14ac:dyDescent="0.2">
      <c r="A8" s="10" t="s">
        <v>27</v>
      </c>
      <c r="B8" s="10" t="s">
        <v>6</v>
      </c>
      <c r="K8" s="98">
        <f>SUM(Distributions!C10:C11)</f>
        <v>9.4E-2</v>
      </c>
    </row>
    <row r="9" spans="1:11" x14ac:dyDescent="0.2">
      <c r="B9" s="10" t="s">
        <v>7</v>
      </c>
      <c r="K9" s="98">
        <f>SUM(Distributions!D10:D11)</f>
        <v>9.4E-2</v>
      </c>
    </row>
    <row r="10" spans="1:11" x14ac:dyDescent="0.2">
      <c r="B10" s="10" t="s">
        <v>8</v>
      </c>
      <c r="K10" s="98">
        <f>SUM(Distributions!E10:E11)</f>
        <v>7.1500000000000008E-2</v>
      </c>
    </row>
    <row r="11" spans="1:11" x14ac:dyDescent="0.2">
      <c r="B11" s="10" t="s">
        <v>9</v>
      </c>
      <c r="K11" s="98">
        <f>SUM(Distributions!F10:F11)</f>
        <v>5.2500000000000005E-2</v>
      </c>
    </row>
    <row r="12" spans="1:11" x14ac:dyDescent="0.2">
      <c r="B12" s="10" t="s">
        <v>10</v>
      </c>
      <c r="K12" s="98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2">
      <c r="B15" s="10" t="s">
        <v>7</v>
      </c>
      <c r="K15" s="98">
        <f>'Prevalence of anaemia'!D3</f>
        <v>0.05</v>
      </c>
    </row>
    <row r="16" spans="1:11" x14ac:dyDescent="0.2">
      <c r="B16" s="10" t="s">
        <v>8</v>
      </c>
      <c r="K16" s="98">
        <f>'Prevalence of anaemia'!E3</f>
        <v>0.23939999999999997</v>
      </c>
    </row>
    <row r="17" spans="1:11" x14ac:dyDescent="0.2">
      <c r="B17" s="10" t="s">
        <v>9</v>
      </c>
      <c r="K17" s="98">
        <f>'Prevalence of anaemia'!F3</f>
        <v>0.23939999999999997</v>
      </c>
    </row>
    <row r="18" spans="1:11" x14ac:dyDescent="0.2">
      <c r="B18" s="10" t="s">
        <v>10</v>
      </c>
      <c r="K18" s="98">
        <f>'Prevalence of anaemia'!G3</f>
        <v>0.23939999999999997</v>
      </c>
    </row>
    <row r="19" spans="1:11" x14ac:dyDescent="0.2">
      <c r="B19" s="10" t="s">
        <v>111</v>
      </c>
      <c r="K19" s="98">
        <f>'Prevalence of anaemia'!H3</f>
        <v>0.18228</v>
      </c>
    </row>
    <row r="20" spans="1:11" x14ac:dyDescent="0.2">
      <c r="B20" s="10" t="s">
        <v>112</v>
      </c>
      <c r="K20" s="98">
        <f>'Prevalence of anaemia'!I3</f>
        <v>0.18228</v>
      </c>
    </row>
    <row r="21" spans="1:11" x14ac:dyDescent="0.2">
      <c r="B21" s="10" t="s">
        <v>113</v>
      </c>
      <c r="K21" s="98">
        <f>'Prevalence of anaemia'!J3</f>
        <v>0.18228</v>
      </c>
    </row>
    <row r="22" spans="1:11" x14ac:dyDescent="0.2">
      <c r="B22" s="10" t="s">
        <v>114</v>
      </c>
      <c r="K22" s="98">
        <f>'Prevalence of anaemia'!K3</f>
        <v>0.18228</v>
      </c>
    </row>
    <row r="23" spans="1:11" x14ac:dyDescent="0.2">
      <c r="B23" s="10" t="s">
        <v>107</v>
      </c>
      <c r="K23" s="98">
        <f>'Prevalence of anaemia'!L3</f>
        <v>0.13019999999999998</v>
      </c>
    </row>
    <row r="24" spans="1:11" x14ac:dyDescent="0.2">
      <c r="B24" s="10" t="s">
        <v>108</v>
      </c>
      <c r="K24" s="98">
        <f>'Prevalence of anaemia'!M3</f>
        <v>0.13019999999999998</v>
      </c>
    </row>
    <row r="25" spans="1:11" x14ac:dyDescent="0.2">
      <c r="B25" s="10" t="s">
        <v>109</v>
      </c>
      <c r="K25" s="98">
        <f>'Prevalence of anaemia'!N3</f>
        <v>0.13019999999999998</v>
      </c>
    </row>
    <row r="26" spans="1:11" x14ac:dyDescent="0.2">
      <c r="B26" s="10" t="s">
        <v>110</v>
      </c>
      <c r="K26" s="98">
        <f>'Prevalence of anaemia'!O3</f>
        <v>0.13019999999999998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18" workbookViewId="0">
      <selection activeCell="B39" sqref="B39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90"/>
    </row>
    <row r="3" spans="1:2" x14ac:dyDescent="0.2">
      <c r="A3" s="129" t="s">
        <v>240</v>
      </c>
      <c r="B3" s="90"/>
    </row>
    <row r="4" spans="1:2" x14ac:dyDescent="0.2">
      <c r="A4" s="4" t="s">
        <v>210</v>
      </c>
      <c r="B4" s="90"/>
    </row>
    <row r="5" spans="1:2" x14ac:dyDescent="0.2">
      <c r="A5" s="4" t="s">
        <v>139</v>
      </c>
      <c r="B5" s="90" t="s">
        <v>161</v>
      </c>
    </row>
    <row r="6" spans="1:2" x14ac:dyDescent="0.2">
      <c r="A6" t="s">
        <v>181</v>
      </c>
      <c r="B6" s="90"/>
    </row>
    <row r="7" spans="1:2" x14ac:dyDescent="0.2">
      <c r="A7" s="12" t="s">
        <v>141</v>
      </c>
      <c r="B7" s="90" t="s">
        <v>161</v>
      </c>
    </row>
    <row r="8" spans="1:2" x14ac:dyDescent="0.2">
      <c r="A8" s="12" t="s">
        <v>142</v>
      </c>
      <c r="B8" s="90"/>
    </row>
    <row r="9" spans="1:2" x14ac:dyDescent="0.2">
      <c r="A9" s="12" t="s">
        <v>140</v>
      </c>
      <c r="B9" s="90"/>
    </row>
    <row r="10" spans="1:2" x14ac:dyDescent="0.2">
      <c r="A10" t="s">
        <v>120</v>
      </c>
      <c r="B10" s="90"/>
    </row>
    <row r="11" spans="1:2" x14ac:dyDescent="0.2">
      <c r="A11" t="s">
        <v>128</v>
      </c>
      <c r="B11" s="90"/>
    </row>
    <row r="12" spans="1:2" x14ac:dyDescent="0.2">
      <c r="A12" t="s">
        <v>121</v>
      </c>
      <c r="B12" s="90"/>
    </row>
    <row r="13" spans="1:2" x14ac:dyDescent="0.2">
      <c r="A13" t="s">
        <v>129</v>
      </c>
      <c r="B13" s="90"/>
    </row>
    <row r="14" spans="1:2" x14ac:dyDescent="0.2">
      <c r="A14" t="s">
        <v>122</v>
      </c>
      <c r="B14" s="90"/>
    </row>
    <row r="15" spans="1:2" x14ac:dyDescent="0.2">
      <c r="A15" t="s">
        <v>130</v>
      </c>
      <c r="B15" s="90"/>
    </row>
    <row r="16" spans="1:2" x14ac:dyDescent="0.2">
      <c r="A16" t="s">
        <v>119</v>
      </c>
      <c r="B16" s="90"/>
    </row>
    <row r="17" spans="1:2" x14ac:dyDescent="0.2">
      <c r="A17" t="s">
        <v>127</v>
      </c>
      <c r="B17" s="90"/>
    </row>
    <row r="18" spans="1:2" x14ac:dyDescent="0.2">
      <c r="A18" t="s">
        <v>117</v>
      </c>
      <c r="B18" s="90"/>
    </row>
    <row r="19" spans="1:2" x14ac:dyDescent="0.2">
      <c r="A19" t="s">
        <v>125</v>
      </c>
      <c r="B19" s="90"/>
    </row>
    <row r="20" spans="1:2" x14ac:dyDescent="0.2">
      <c r="A20" t="s">
        <v>118</v>
      </c>
      <c r="B20" s="90"/>
    </row>
    <row r="21" spans="1:2" x14ac:dyDescent="0.2">
      <c r="A21" t="s">
        <v>126</v>
      </c>
      <c r="B21" s="90"/>
    </row>
    <row r="22" spans="1:2" x14ac:dyDescent="0.2">
      <c r="A22" t="s">
        <v>116</v>
      </c>
      <c r="B22" s="90"/>
    </row>
    <row r="23" spans="1:2" x14ac:dyDescent="0.2">
      <c r="A23" t="s">
        <v>124</v>
      </c>
      <c r="B23" s="90"/>
    </row>
    <row r="24" spans="1:2" x14ac:dyDescent="0.2">
      <c r="A24" t="s">
        <v>115</v>
      </c>
      <c r="B24" s="90" t="s">
        <v>161</v>
      </c>
    </row>
    <row r="25" spans="1:2" x14ac:dyDescent="0.2">
      <c r="A25" s="4" t="s">
        <v>76</v>
      </c>
      <c r="B25" s="90"/>
    </row>
    <row r="26" spans="1:2" x14ac:dyDescent="0.2">
      <c r="A26" s="4" t="s">
        <v>135</v>
      </c>
      <c r="B26" s="90"/>
    </row>
    <row r="27" spans="1:2" x14ac:dyDescent="0.2">
      <c r="A27" s="4" t="s">
        <v>93</v>
      </c>
      <c r="B27" s="90"/>
    </row>
    <row r="28" spans="1:2" x14ac:dyDescent="0.2">
      <c r="A28" s="4" t="s">
        <v>77</v>
      </c>
      <c r="B28" s="90"/>
    </row>
    <row r="29" spans="1:2" x14ac:dyDescent="0.2">
      <c r="A29" s="4" t="s">
        <v>212</v>
      </c>
      <c r="B29" s="90"/>
    </row>
    <row r="30" spans="1:2" x14ac:dyDescent="0.2">
      <c r="A30" s="4" t="s">
        <v>211</v>
      </c>
      <c r="B30" s="90"/>
    </row>
    <row r="31" spans="1:2" x14ac:dyDescent="0.2">
      <c r="A31" t="s">
        <v>131</v>
      </c>
    </row>
    <row r="32" spans="1:2" x14ac:dyDescent="0.2">
      <c r="A32" t="s">
        <v>134</v>
      </c>
      <c r="B32" s="90"/>
    </row>
    <row r="33" spans="1:2" x14ac:dyDescent="0.2">
      <c r="A33" t="s">
        <v>209</v>
      </c>
      <c r="B33" s="90"/>
    </row>
    <row r="34" spans="1:2" x14ac:dyDescent="0.2">
      <c r="A34" s="4" t="s">
        <v>123</v>
      </c>
      <c r="B34" s="90"/>
    </row>
    <row r="35" spans="1:2" x14ac:dyDescent="0.2">
      <c r="A35" s="4" t="s">
        <v>74</v>
      </c>
    </row>
    <row r="36" spans="1:2" x14ac:dyDescent="0.2">
      <c r="A36" s="4" t="s">
        <v>132</v>
      </c>
      <c r="B36" s="90"/>
    </row>
    <row r="37" spans="1:2" x14ac:dyDescent="0.2">
      <c r="A37" s="4" t="s">
        <v>73</v>
      </c>
    </row>
    <row r="38" spans="1:2" x14ac:dyDescent="0.2">
      <c r="A38" s="18" t="s">
        <v>133</v>
      </c>
      <c r="B38" s="90" t="s">
        <v>161</v>
      </c>
    </row>
    <row r="39" spans="1:2" x14ac:dyDescent="0.2">
      <c r="A39" s="4" t="s">
        <v>147</v>
      </c>
      <c r="B39" s="90"/>
    </row>
    <row r="40" spans="1:2" x14ac:dyDescent="0.2">
      <c r="A40" s="4" t="s">
        <v>148</v>
      </c>
      <c r="B40" s="90" t="s">
        <v>161</v>
      </c>
    </row>
    <row r="41" spans="1:2" x14ac:dyDescent="0.2">
      <c r="A41" s="4" t="s">
        <v>47</v>
      </c>
      <c r="B41" s="90" t="s">
        <v>161</v>
      </c>
    </row>
    <row r="42" spans="1:2" x14ac:dyDescent="0.2">
      <c r="A42" t="s">
        <v>208</v>
      </c>
      <c r="B42" s="90"/>
    </row>
    <row r="43" spans="1:2" x14ac:dyDescent="0.2">
      <c r="A43" t="s">
        <v>207</v>
      </c>
      <c r="B43" s="90"/>
    </row>
    <row r="44" spans="1:2" x14ac:dyDescent="0.2">
      <c r="A44" t="s">
        <v>206</v>
      </c>
      <c r="B44" s="90"/>
    </row>
    <row r="45" spans="1:2" x14ac:dyDescent="0.2">
      <c r="A45" t="s">
        <v>204</v>
      </c>
      <c r="B45" s="90"/>
    </row>
    <row r="46" spans="1:2" x14ac:dyDescent="0.2">
      <c r="A46" t="s">
        <v>205</v>
      </c>
      <c r="B46" s="90"/>
    </row>
    <row r="47" spans="1:2" x14ac:dyDescent="0.2">
      <c r="A47" t="s">
        <v>213</v>
      </c>
      <c r="B47" s="90" t="s">
        <v>161</v>
      </c>
    </row>
    <row r="48" spans="1:2" x14ac:dyDescent="0.2">
      <c r="A48" s="4" t="s">
        <v>136</v>
      </c>
      <c r="B48" s="90"/>
    </row>
    <row r="49" spans="1:2" x14ac:dyDescent="0.2">
      <c r="A49" s="11" t="s">
        <v>157</v>
      </c>
      <c r="B49" s="90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2">
        <f t="shared" ref="C2:G2" si="0">(1-_xlfn.NORM.DIST(_xlfn.NORM.INV(SUM(C4:C5), 0, 1) + 1, 0, 1, TRUE))</f>
        <v>0.59973864575355862</v>
      </c>
      <c r="D2" s="82">
        <f t="shared" si="0"/>
        <v>0.59973864575355862</v>
      </c>
      <c r="E2" s="82">
        <f t="shared" si="0"/>
        <v>0.50810201692933987</v>
      </c>
      <c r="F2" s="82">
        <f t="shared" si="0"/>
        <v>0.31629924087128725</v>
      </c>
      <c r="G2" s="82">
        <f t="shared" si="0"/>
        <v>0.3057881803526874</v>
      </c>
    </row>
    <row r="3" spans="1:7" ht="15.75" customHeight="1" x14ac:dyDescent="0.2">
      <c r="A3" s="11"/>
      <c r="B3" s="12" t="s">
        <v>23</v>
      </c>
      <c r="C3" s="82">
        <f t="shared" ref="C3:G3" si="1">1-C2-C4-C5</f>
        <v>0.29509856354876696</v>
      </c>
      <c r="D3" s="82">
        <f t="shared" si="1"/>
        <v>0.29509856354876696</v>
      </c>
      <c r="E3" s="82">
        <f t="shared" si="1"/>
        <v>0.33810728539624152</v>
      </c>
      <c r="F3" s="82">
        <f t="shared" si="1"/>
        <v>0.38284029401243364</v>
      </c>
      <c r="G3" s="82">
        <f t="shared" si="1"/>
        <v>0.38291414522870793</v>
      </c>
    </row>
    <row r="4" spans="1:7" ht="15.75" customHeight="1" x14ac:dyDescent="0.2">
      <c r="A4" s="11"/>
      <c r="B4" s="12" t="s">
        <v>25</v>
      </c>
      <c r="C4" s="82">
        <v>8.4325183860067612E-2</v>
      </c>
      <c r="D4" s="82">
        <v>8.4325183860067612E-2</v>
      </c>
      <c r="E4" s="82">
        <v>0.1277436891274101</v>
      </c>
      <c r="F4" s="82">
        <v>0.24061260186841588</v>
      </c>
      <c r="G4" s="82">
        <v>0.25046092228185257</v>
      </c>
    </row>
    <row r="5" spans="1:7" ht="15.75" customHeight="1" x14ac:dyDescent="0.2">
      <c r="A5" s="11"/>
      <c r="B5" s="12" t="s">
        <v>26</v>
      </c>
      <c r="C5" s="82">
        <v>2.0837606837606836E-2</v>
      </c>
      <c r="D5" s="82">
        <v>2.0837606837606836E-2</v>
      </c>
      <c r="E5" s="82">
        <v>2.6047008547008543E-2</v>
      </c>
      <c r="F5" s="82">
        <v>6.0247863247863249E-2</v>
      </c>
      <c r="G5" s="82">
        <v>6.0836752136752131E-2</v>
      </c>
    </row>
    <row r="8" spans="1:7" ht="15.75" customHeight="1" x14ac:dyDescent="0.2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2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2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2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4">
        <v>0.53254901960784318</v>
      </c>
      <c r="D14" s="85">
        <v>0.32307973856209155</v>
      </c>
      <c r="E14" s="84">
        <v>9.5098039215686277E-3</v>
      </c>
      <c r="F14" s="86">
        <v>0</v>
      </c>
      <c r="G14" s="87">
        <v>0</v>
      </c>
    </row>
    <row r="15" spans="1:7" ht="15.75" customHeight="1" x14ac:dyDescent="0.2">
      <c r="B15" s="4" t="s">
        <v>38</v>
      </c>
      <c r="C15" s="84">
        <v>0.12988235294117648</v>
      </c>
      <c r="D15" s="85">
        <v>0.26936470588235295</v>
      </c>
      <c r="E15" s="84">
        <v>4.5882352941176478E-2</v>
      </c>
      <c r="F15" s="87">
        <v>1.4117647058823528E-3</v>
      </c>
      <c r="G15" s="87">
        <v>0</v>
      </c>
    </row>
    <row r="16" spans="1:7" ht="15.75" customHeight="1" x14ac:dyDescent="0.2">
      <c r="B16" s="4" t="s">
        <v>39</v>
      </c>
      <c r="C16" s="84">
        <v>6.8578052550231833E-2</v>
      </c>
      <c r="D16" s="88">
        <v>0.33106646058732614</v>
      </c>
      <c r="E16" s="84">
        <v>0.94411669242658436</v>
      </c>
      <c r="F16" s="87">
        <v>0.85249613601236474</v>
      </c>
      <c r="G16" s="87">
        <v>0</v>
      </c>
    </row>
    <row r="17" spans="2:7" ht="15.75" customHeight="1" x14ac:dyDescent="0.2">
      <c r="B17" s="4" t="s">
        <v>40</v>
      </c>
      <c r="C17" s="84">
        <v>0.26899057490074851</v>
      </c>
      <c r="D17" s="88">
        <v>7.6489094968229449E-2</v>
      </c>
      <c r="E17" s="84">
        <v>4.9115071067055928E-4</v>
      </c>
      <c r="F17" s="87">
        <v>0.1460920992817529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B5" sqref="B5:F6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9">
        <v>1.1830881355932201</v>
      </c>
      <c r="C2" s="89">
        <v>1.1830881355932201</v>
      </c>
      <c r="D2" s="89">
        <v>4.0114474576271189</v>
      </c>
      <c r="E2" s="89">
        <v>3.8635779661016945</v>
      </c>
      <c r="F2" s="89">
        <v>1.3494661016949152</v>
      </c>
    </row>
    <row r="3" spans="1:6" ht="15.75" customHeight="1" x14ac:dyDescent="0.2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F12" sqref="F12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0.76060000000000005</v>
      </c>
      <c r="F2" s="98">
        <f t="shared" si="0"/>
        <v>0.76060000000000005</v>
      </c>
      <c r="G2" s="98">
        <f t="shared" si="0"/>
        <v>0.76060000000000005</v>
      </c>
      <c r="H2" s="98">
        <f t="shared" si="0"/>
        <v>0.81772</v>
      </c>
      <c r="I2" s="98">
        <f t="shared" si="0"/>
        <v>0.81772</v>
      </c>
      <c r="J2" s="98">
        <f t="shared" si="0"/>
        <v>0.81772</v>
      </c>
      <c r="K2" s="98">
        <f t="shared" si="0"/>
        <v>0.81772</v>
      </c>
      <c r="L2" s="98">
        <f t="shared" si="0"/>
        <v>0.86980000000000002</v>
      </c>
      <c r="M2" s="98">
        <f t="shared" si="0"/>
        <v>0.86980000000000002</v>
      </c>
      <c r="N2" s="98">
        <f t="shared" si="0"/>
        <v>0.86980000000000002</v>
      </c>
      <c r="O2" s="98">
        <f t="shared" si="0"/>
        <v>0.86980000000000002</v>
      </c>
    </row>
    <row r="3" spans="1:15" x14ac:dyDescent="0.2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0.23939999999999997</v>
      </c>
      <c r="F3" s="98">
        <f t="shared" si="1"/>
        <v>0.23939999999999997</v>
      </c>
      <c r="G3" s="98">
        <f t="shared" si="1"/>
        <v>0.23939999999999997</v>
      </c>
      <c r="H3" s="98">
        <f t="shared" si="1"/>
        <v>0.18228</v>
      </c>
      <c r="I3" s="98">
        <f t="shared" si="1"/>
        <v>0.18228</v>
      </c>
      <c r="J3" s="98">
        <f t="shared" si="1"/>
        <v>0.18228</v>
      </c>
      <c r="K3" s="98">
        <f t="shared" si="1"/>
        <v>0.18228</v>
      </c>
      <c r="L3" s="98">
        <f t="shared" si="1"/>
        <v>0.13019999999999998</v>
      </c>
      <c r="M3" s="98">
        <f t="shared" si="1"/>
        <v>0.13019999999999998</v>
      </c>
      <c r="N3" s="98">
        <f t="shared" si="1"/>
        <v>0.13019999999999998</v>
      </c>
      <c r="O3" s="98">
        <f>O6</f>
        <v>0.13019999999999998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100">
        <v>0.1</v>
      </c>
      <c r="D5" s="100">
        <v>0.1</v>
      </c>
      <c r="E5" s="101">
        <v>0.56999999999999995</v>
      </c>
      <c r="F5" s="101">
        <v>0.56999999999999995</v>
      </c>
      <c r="G5" s="102">
        <v>0.56999999999999995</v>
      </c>
      <c r="H5" s="103">
        <v>0.434</v>
      </c>
      <c r="I5" s="103">
        <v>0.434</v>
      </c>
      <c r="J5" s="103">
        <v>0.434</v>
      </c>
      <c r="K5" s="103">
        <v>0.434</v>
      </c>
      <c r="L5" s="103">
        <v>0.31</v>
      </c>
      <c r="M5" s="103">
        <v>0.31</v>
      </c>
      <c r="N5" s="103">
        <v>0.31</v>
      </c>
      <c r="O5" s="103">
        <v>0.31</v>
      </c>
    </row>
    <row r="6" spans="1:15" x14ac:dyDescent="0.2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0.23939999999999997</v>
      </c>
      <c r="F6" s="142">
        <f t="shared" ref="F6:O6" si="2">0.42*F5</f>
        <v>0.23939999999999997</v>
      </c>
      <c r="G6" s="142">
        <f t="shared" si="2"/>
        <v>0.23939999999999997</v>
      </c>
      <c r="H6" s="142">
        <f t="shared" si="2"/>
        <v>0.18228</v>
      </c>
      <c r="I6" s="142">
        <f t="shared" si="2"/>
        <v>0.18228</v>
      </c>
      <c r="J6" s="142">
        <f t="shared" si="2"/>
        <v>0.18228</v>
      </c>
      <c r="K6" s="142">
        <f t="shared" si="2"/>
        <v>0.18228</v>
      </c>
      <c r="L6" s="142">
        <f t="shared" si="2"/>
        <v>0.13019999999999998</v>
      </c>
      <c r="M6" s="142">
        <f t="shared" si="2"/>
        <v>0.13019999999999998</v>
      </c>
      <c r="N6" s="142">
        <f t="shared" si="2"/>
        <v>0.13019999999999998</v>
      </c>
      <c r="O6" s="142">
        <f t="shared" si="2"/>
        <v>0.13019999999999998</v>
      </c>
    </row>
    <row r="7" spans="1:15" x14ac:dyDescent="0.2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5"/>
  <sheetViews>
    <sheetView topLeftCell="A4" workbookViewId="0">
      <selection activeCell="J28" sqref="J28:J2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2" t="s">
        <v>198</v>
      </c>
      <c r="B2" s="73" t="s">
        <v>188</v>
      </c>
      <c r="C2" s="106">
        <v>5.6000000000000001E-2</v>
      </c>
    </row>
    <row r="3" spans="1:3" x14ac:dyDescent="0.2">
      <c r="B3" s="73" t="s">
        <v>189</v>
      </c>
      <c r="C3" s="106">
        <v>5.0000000000000001E-3</v>
      </c>
    </row>
    <row r="4" spans="1:3" x14ac:dyDescent="0.2">
      <c r="B4" s="73" t="s">
        <v>190</v>
      </c>
      <c r="C4" s="106">
        <v>0</v>
      </c>
    </row>
    <row r="5" spans="1:3" x14ac:dyDescent="0.2">
      <c r="B5" s="74" t="s">
        <v>191</v>
      </c>
      <c r="C5" s="106">
        <v>0.152</v>
      </c>
    </row>
    <row r="6" spans="1:3" x14ac:dyDescent="0.2">
      <c r="B6" s="74" t="s">
        <v>192</v>
      </c>
      <c r="C6" s="106">
        <v>0.34200000000000003</v>
      </c>
    </row>
    <row r="7" spans="1:3" x14ac:dyDescent="0.2">
      <c r="B7" s="74" t="s">
        <v>193</v>
      </c>
      <c r="C7" s="106">
        <v>0.29899999999999999</v>
      </c>
    </row>
    <row r="8" spans="1:3" x14ac:dyDescent="0.2">
      <c r="B8" s="75" t="s">
        <v>194</v>
      </c>
      <c r="C8" s="106">
        <v>1E-3</v>
      </c>
    </row>
    <row r="9" spans="1:3" x14ac:dyDescent="0.2">
      <c r="B9" s="75" t="s">
        <v>195</v>
      </c>
      <c r="C9" s="106">
        <v>5.0000000000000001E-3</v>
      </c>
    </row>
    <row r="10" spans="1:3" x14ac:dyDescent="0.2">
      <c r="B10" s="75" t="s">
        <v>196</v>
      </c>
      <c r="C10" s="106">
        <v>0.14099999999999999</v>
      </c>
    </row>
    <row r="11" spans="1:3" x14ac:dyDescent="0.2">
      <c r="C11" s="106"/>
    </row>
    <row r="12" spans="1:3" x14ac:dyDescent="0.2">
      <c r="A12" s="72" t="s">
        <v>197</v>
      </c>
      <c r="B12" s="63" t="s">
        <v>184</v>
      </c>
      <c r="C12" s="106">
        <v>0.20799999999999999</v>
      </c>
    </row>
    <row r="13" spans="1:3" x14ac:dyDescent="0.2">
      <c r="B13" s="63" t="s">
        <v>185</v>
      </c>
      <c r="C13" s="106">
        <v>3.5999999999999997E-2</v>
      </c>
    </row>
    <row r="14" spans="1:3" x14ac:dyDescent="0.2">
      <c r="B14" s="63" t="s">
        <v>186</v>
      </c>
      <c r="C14" s="106">
        <v>0.11899999999999999</v>
      </c>
    </row>
    <row r="15" spans="1:3" x14ac:dyDescent="0.2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9">
        <f>1-D2-E2-F2</f>
        <v>0.78334883720930237</v>
      </c>
      <c r="D2" s="150">
        <v>0.12611627906976747</v>
      </c>
      <c r="E2" s="150">
        <v>7.5986046511627922E-2</v>
      </c>
      <c r="F2" s="150">
        <v>1.4548837209302327E-2</v>
      </c>
    </row>
    <row r="3" spans="1:6" ht="15.75" customHeight="1" x14ac:dyDescent="0.2">
      <c r="A3" s="10"/>
      <c r="C3" s="139"/>
      <c r="D3" s="140"/>
      <c r="E3" s="140"/>
      <c r="F3" s="140"/>
    </row>
    <row r="4" spans="1:6" ht="15.75" customHeight="1" x14ac:dyDescent="0.2">
      <c r="A4" s="10"/>
      <c r="C4" s="139"/>
      <c r="D4" s="140"/>
      <c r="E4" s="140"/>
      <c r="F4" s="140"/>
    </row>
    <row r="5" spans="1:6" ht="15.75" customHeight="1" x14ac:dyDescent="0.2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2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2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2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2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2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2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2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2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2">
      <c r="B32" s="64"/>
      <c r="C32" s="68"/>
      <c r="D32" s="68"/>
      <c r="E32" s="68"/>
      <c r="F32" s="68"/>
      <c r="G32" s="69"/>
    </row>
    <row r="33" spans="1:7" ht="15.75" customHeight="1" x14ac:dyDescent="0.2">
      <c r="C33" s="69"/>
      <c r="D33" s="69"/>
      <c r="E33" s="69"/>
      <c r="F33" s="69"/>
      <c r="G33" s="69"/>
    </row>
    <row r="34" spans="1:7" ht="15.75" customHeight="1" x14ac:dyDescent="0.2">
      <c r="B34" s="10"/>
      <c r="C34" s="70"/>
      <c r="D34" s="70"/>
      <c r="E34" s="70"/>
      <c r="F34" s="70"/>
      <c r="G34" s="69"/>
    </row>
    <row r="35" spans="1:7" ht="15.75" customHeight="1" x14ac:dyDescent="0.2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2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2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2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2018-03-23T10:00:24Z</dcterms:modified>
</cp:coreProperties>
</file>