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master\data\national\"/>
    </mc:Choice>
  </mc:AlternateContent>
  <bookViews>
    <workbookView xWindow="1660" yWindow="-20740" windowWidth="27100" windowHeight="18820" tabRatio="961" activeTab="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state="hidden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3" i="2"/>
  <c r="A2" i="2"/>
  <c r="I16" i="2" l="1"/>
  <c r="L16" i="2" s="1"/>
  <c r="J16" i="2"/>
  <c r="K16" i="2"/>
  <c r="I17" i="2"/>
  <c r="J17" i="2"/>
  <c r="K17" i="2"/>
  <c r="L17" i="2"/>
  <c r="I18" i="2"/>
  <c r="L18" i="2" s="1"/>
  <c r="J18" i="2"/>
  <c r="K18" i="2"/>
  <c r="I19" i="2"/>
  <c r="J19" i="2"/>
  <c r="K19" i="2"/>
  <c r="L19" i="2"/>
  <c r="I20" i="2"/>
  <c r="L20" i="2" s="1"/>
  <c r="J20" i="2"/>
  <c r="K20" i="2"/>
  <c r="I21" i="2"/>
  <c r="J21" i="2"/>
  <c r="K21" i="2"/>
  <c r="L21" i="2"/>
  <c r="I22" i="2"/>
  <c r="L22" i="2" s="1"/>
  <c r="J22" i="2"/>
  <c r="K22" i="2"/>
  <c r="I23" i="2"/>
  <c r="J23" i="2"/>
  <c r="K23" i="2"/>
  <c r="L23" i="2"/>
  <c r="I24" i="2"/>
  <c r="L24" i="2" s="1"/>
  <c r="J24" i="2"/>
  <c r="K24" i="2"/>
  <c r="I25" i="2"/>
  <c r="J25" i="2"/>
  <c r="K25" i="2"/>
  <c r="L25" i="2"/>
  <c r="I26" i="2"/>
  <c r="L26" i="2" s="1"/>
  <c r="J26" i="2"/>
  <c r="K26" i="2"/>
  <c r="I27" i="2"/>
  <c r="J27" i="2"/>
  <c r="K27" i="2"/>
  <c r="L27" i="2"/>
  <c r="I28" i="2"/>
  <c r="L28" i="2" s="1"/>
  <c r="J28" i="2"/>
  <c r="K28" i="2"/>
  <c r="I29" i="2"/>
  <c r="J29" i="2"/>
  <c r="K29" i="2"/>
  <c r="L29" i="2"/>
  <c r="I30" i="2"/>
  <c r="L30" i="2" s="1"/>
  <c r="J30" i="2"/>
  <c r="K30" i="2"/>
  <c r="I31" i="2"/>
  <c r="J31" i="2"/>
  <c r="K31" i="2"/>
  <c r="L31" i="2"/>
  <c r="I32" i="2"/>
  <c r="L32" i="2" s="1"/>
  <c r="J32" i="2"/>
  <c r="K32" i="2"/>
  <c r="I33" i="2"/>
  <c r="J33" i="2"/>
  <c r="K33" i="2"/>
  <c r="L33" i="2"/>
  <c r="I34" i="2"/>
  <c r="L34" i="2" s="1"/>
  <c r="J34" i="2"/>
  <c r="K34" i="2"/>
  <c r="I35" i="2"/>
  <c r="J35" i="2"/>
  <c r="K35" i="2"/>
  <c r="L35" i="2"/>
  <c r="I36" i="2"/>
  <c r="L36" i="2" s="1"/>
  <c r="J36" i="2"/>
  <c r="K36" i="2"/>
  <c r="I37" i="2"/>
  <c r="J37" i="2"/>
  <c r="K37" i="2"/>
  <c r="L37" i="2"/>
  <c r="I38" i="2"/>
  <c r="L38" i="2" s="1"/>
  <c r="J38" i="2"/>
  <c r="K38" i="2"/>
  <c r="I39" i="2"/>
  <c r="J39" i="2"/>
  <c r="K39" i="2"/>
  <c r="L39" i="2"/>
  <c r="I40" i="2"/>
  <c r="L40" i="2" s="1"/>
  <c r="J40" i="2"/>
  <c r="K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D9" i="5"/>
  <c r="E9" i="5"/>
  <c r="F9" i="5"/>
  <c r="G9" i="5"/>
  <c r="C9" i="5"/>
  <c r="D8" i="5"/>
  <c r="E8" i="5"/>
  <c r="F8" i="5"/>
  <c r="G8" i="5"/>
  <c r="C8" i="5"/>
  <c r="D3" i="5"/>
  <c r="E3" i="5"/>
  <c r="F3" i="5"/>
  <c r="G3" i="5"/>
  <c r="C3" i="5"/>
  <c r="D2" i="5"/>
  <c r="E2" i="5"/>
  <c r="F2" i="5"/>
  <c r="G2" i="5"/>
  <c r="C2" i="5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/>
  <c r="D19" i="56"/>
  <c r="C2" i="57" l="1"/>
  <c r="D2" i="57"/>
  <c r="C3" i="57"/>
  <c r="D3" i="57"/>
  <c r="C4" i="57"/>
  <c r="D4" i="57"/>
  <c r="C5" i="57"/>
  <c r="D5" i="57"/>
  <c r="C6" i="57"/>
  <c r="D6" i="57"/>
  <c r="D5" i="56"/>
  <c r="D6" i="56"/>
  <c r="F2" i="7" l="1"/>
  <c r="E2" i="7"/>
  <c r="D2" i="7"/>
  <c r="C2" i="7"/>
  <c r="B2" i="7"/>
  <c r="F4" i="7" l="1"/>
  <c r="E4" i="7"/>
  <c r="D4" i="7"/>
  <c r="C4" i="7"/>
  <c r="B4" i="7"/>
  <c r="D29" i="56" s="1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9" i="1"/>
  <c r="I3" i="2" l="1"/>
  <c r="L3" i="2" s="1"/>
  <c r="I4" i="2"/>
  <c r="L4" i="2" s="1"/>
  <c r="I5" i="2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I14" i="2"/>
  <c r="L14" i="2" s="1"/>
  <c r="I15" i="2"/>
  <c r="I2" i="2"/>
  <c r="L5" i="2"/>
  <c r="L13" i="2" l="1"/>
  <c r="L15" i="2"/>
  <c r="L2" i="2"/>
  <c r="D18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<sst xmlns="http://schemas.openxmlformats.org/spreadsheetml/2006/main" count="357" uniqueCount="225">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</sst>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4" fillId="2" borderId="1" xfId="0" applyNumberFormat="1" applyFont="1" applyFill="1" applyBorder="1" applyAlignment="1"/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7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7" fontId="9" fillId="3" borderId="1" xfId="10" applyNumberFormat="1" applyFont="1" applyFill="1" applyBorder="1" applyAlignment="1">
      <alignment horizontal="right"/>
    </xf>
    <xf numFmtId="167" fontId="0" fillId="2" borderId="1" xfId="0" applyNumberFormat="1" applyFont="1" applyFill="1" applyBorder="1" applyAlignment="1"/>
    <xf numFmtId="167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7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5" xfId="725" applyNumberFormat="1" applyFont="1" applyFill="1" applyBorder="1" applyAlignment="1">
      <alignment horizontal="right" vertical="center"/>
    </xf>
    <xf numFmtId="167" fontId="4" fillId="2" borderId="1" xfId="725" applyNumberFormat="1" applyFont="1" applyFill="1" applyBorder="1" applyAlignment="1">
      <alignment horizontal="right" vertical="center"/>
    </xf>
    <xf numFmtId="167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0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1" fillId="3" borderId="4" xfId="725" applyNumberFormat="1" applyFont="1" applyFill="1" applyBorder="1" applyAlignment="1"/>
    <xf numFmtId="167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3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27.6328125" style="15" customWidth="1"/>
    <col min="2" max="2" width="38.6328125" style="19" customWidth="1"/>
    <col min="3" max="16384" width="14.453125" style="15"/>
  </cols>
  <sheetData>
    <row r="1" spans="1:3" ht="16" customHeight="1" x14ac:dyDescent="0.3">
      <c r="A1" s="1" t="s">
        <v>112</v>
      </c>
      <c r="B1" s="62" t="s">
        <v>187</v>
      </c>
      <c r="C1" s="62" t="s">
        <v>188</v>
      </c>
    </row>
    <row r="2" spans="1:3" ht="16" customHeight="1" x14ac:dyDescent="0.3">
      <c r="A2" s="15" t="s">
        <v>222</v>
      </c>
      <c r="B2" s="62"/>
      <c r="C2" s="62"/>
    </row>
    <row r="3" spans="1:3" ht="16" customHeight="1" x14ac:dyDescent="0.3">
      <c r="A3" s="1"/>
      <c r="B3" s="9" t="s">
        <v>224</v>
      </c>
      <c r="C3" s="102">
        <v>2017</v>
      </c>
    </row>
    <row r="4" spans="1:3" ht="16" customHeight="1" x14ac:dyDescent="0.3">
      <c r="A4" s="1"/>
      <c r="B4" s="12" t="s">
        <v>223</v>
      </c>
      <c r="C4" s="103">
        <v>2030</v>
      </c>
    </row>
    <row r="5" spans="1:3" ht="16" customHeight="1" x14ac:dyDescent="0.3">
      <c r="A5" s="1"/>
      <c r="B5" s="62"/>
      <c r="C5" s="62"/>
    </row>
    <row r="6" spans="1:3" ht="15" customHeight="1" x14ac:dyDescent="0.25">
      <c r="A6" s="15" t="s">
        <v>48</v>
      </c>
    </row>
    <row r="7" spans="1:3" ht="15" customHeight="1" x14ac:dyDescent="0.25">
      <c r="B7" s="9" t="s">
        <v>118</v>
      </c>
      <c r="C7" s="24"/>
    </row>
    <row r="8" spans="1:3" ht="15" customHeight="1" x14ac:dyDescent="0.25">
      <c r="B8" s="12" t="s">
        <v>119</v>
      </c>
      <c r="C8" s="23"/>
    </row>
    <row r="9" spans="1:3" ht="15" customHeight="1" x14ac:dyDescent="0.25">
      <c r="B9" s="12" t="s">
        <v>117</v>
      </c>
      <c r="C9" s="23"/>
    </row>
    <row r="10" spans="1:3" ht="15" customHeight="1" x14ac:dyDescent="0.25">
      <c r="B10" s="9" t="s">
        <v>120</v>
      </c>
      <c r="C10" s="24"/>
    </row>
    <row r="11" spans="1:3" ht="15" customHeight="1" x14ac:dyDescent="0.25">
      <c r="B11" s="9" t="s">
        <v>121</v>
      </c>
      <c r="C11" s="24"/>
    </row>
    <row r="12" spans="1:3" ht="15" customHeight="1" x14ac:dyDescent="0.25">
      <c r="B12" s="9" t="s">
        <v>122</v>
      </c>
      <c r="C12" s="24"/>
    </row>
    <row r="13" spans="1:3" ht="15" customHeight="1" x14ac:dyDescent="0.25">
      <c r="B13" s="15"/>
    </row>
    <row r="14" spans="1:3" ht="15" customHeight="1" x14ac:dyDescent="0.3">
      <c r="A14" s="15" t="s">
        <v>30</v>
      </c>
      <c r="B14" s="22"/>
      <c r="C14" s="3"/>
    </row>
    <row r="15" spans="1:3" ht="15" customHeight="1" x14ac:dyDescent="0.25">
      <c r="B15" s="12" t="s">
        <v>106</v>
      </c>
      <c r="C15" s="23"/>
    </row>
    <row r="16" spans="1:3" ht="15" customHeight="1" x14ac:dyDescent="0.25">
      <c r="B16" s="12" t="s">
        <v>107</v>
      </c>
      <c r="C16" s="23"/>
    </row>
    <row r="17" spans="1:5" ht="15" customHeight="1" x14ac:dyDescent="0.25">
      <c r="B17" s="12" t="s">
        <v>108</v>
      </c>
      <c r="C17" s="23"/>
    </row>
    <row r="18" spans="1:5" ht="15" customHeight="1" x14ac:dyDescent="0.25">
      <c r="B18" s="12" t="s">
        <v>109</v>
      </c>
      <c r="C18" s="23"/>
    </row>
    <row r="19" spans="1:5" ht="15" customHeight="1" x14ac:dyDescent="0.25">
      <c r="B19" s="12" t="s">
        <v>110</v>
      </c>
      <c r="C19" s="26">
        <f>1-frac_rice-frac_wheat-frac_maize</f>
        <v>1</v>
      </c>
    </row>
    <row r="20" spans="1:5" ht="15" customHeight="1" x14ac:dyDescent="0.25">
      <c r="B20" s="15"/>
    </row>
    <row r="21" spans="1:5" ht="15" customHeight="1" x14ac:dyDescent="0.25">
      <c r="A21" s="15" t="s">
        <v>111</v>
      </c>
    </row>
    <row r="22" spans="1:5" ht="15" customHeight="1" x14ac:dyDescent="0.25">
      <c r="B22" s="27" t="s">
        <v>113</v>
      </c>
      <c r="C22" s="23"/>
    </row>
    <row r="23" spans="1:5" ht="15" customHeight="1" x14ac:dyDescent="0.25">
      <c r="B23" s="27" t="s">
        <v>114</v>
      </c>
      <c r="C23" s="23"/>
    </row>
    <row r="24" spans="1:5" ht="15" customHeight="1" x14ac:dyDescent="0.25">
      <c r="B24" s="27" t="s">
        <v>115</v>
      </c>
      <c r="C24" s="23"/>
    </row>
    <row r="25" spans="1:5" ht="15" customHeight="1" x14ac:dyDescent="0.25">
      <c r="B25" s="27" t="s">
        <v>116</v>
      </c>
      <c r="C25" s="23"/>
    </row>
    <row r="26" spans="1:5" ht="15" customHeight="1" x14ac:dyDescent="0.25"/>
    <row r="27" spans="1:5" ht="15" customHeight="1" x14ac:dyDescent="0.3">
      <c r="A27" s="4" t="s">
        <v>158</v>
      </c>
    </row>
    <row r="28" spans="1:5" ht="15" customHeight="1" x14ac:dyDescent="0.25">
      <c r="A28" s="15" t="s">
        <v>75</v>
      </c>
      <c r="B28" s="9"/>
      <c r="C28" s="16"/>
    </row>
    <row r="29" spans="1:5" ht="15" customHeight="1" x14ac:dyDescent="0.25">
      <c r="B29" s="64" t="s">
        <v>104</v>
      </c>
      <c r="C29" s="25"/>
    </row>
    <row r="30" spans="1:5" ht="15" customHeight="1" x14ac:dyDescent="0.25">
      <c r="B30" s="19" t="s">
        <v>103</v>
      </c>
      <c r="C30" s="25"/>
      <c r="D30" s="20"/>
      <c r="E30" s="21"/>
    </row>
    <row r="31" spans="1:5" ht="15" customHeight="1" x14ac:dyDescent="0.25">
      <c r="B31" s="19" t="s">
        <v>102</v>
      </c>
      <c r="C31" s="25"/>
      <c r="D31" s="20"/>
      <c r="E31" s="20"/>
    </row>
    <row r="32" spans="1:5" ht="15" customHeight="1" x14ac:dyDescent="0.25">
      <c r="B32" s="19" t="s">
        <v>194</v>
      </c>
      <c r="C32" s="25"/>
    </row>
    <row r="33" spans="1:5" ht="15" customHeight="1" x14ac:dyDescent="0.25">
      <c r="B33" s="19" t="s">
        <v>101</v>
      </c>
      <c r="C33" s="23"/>
    </row>
    <row r="34" spans="1:5" ht="15" customHeight="1" x14ac:dyDescent="0.25">
      <c r="B34" s="64" t="s">
        <v>105</v>
      </c>
      <c r="C34" s="25"/>
    </row>
    <row r="35" spans="1:5" ht="15.75" customHeight="1" x14ac:dyDescent="0.25">
      <c r="D35" s="20"/>
    </row>
    <row r="36" spans="1:5" ht="15.75" customHeight="1" x14ac:dyDescent="0.25">
      <c r="A36" s="15" t="s">
        <v>154</v>
      </c>
      <c r="D36" s="20"/>
    </row>
    <row r="37" spans="1:5" ht="15.75" customHeight="1" x14ac:dyDescent="0.25">
      <c r="B37" s="19" t="s">
        <v>9</v>
      </c>
      <c r="C37" s="23"/>
      <c r="D37" s="20"/>
    </row>
    <row r="38" spans="1:5" ht="15.75" customHeight="1" x14ac:dyDescent="0.25">
      <c r="B38" s="19" t="s">
        <v>11</v>
      </c>
      <c r="C38" s="23"/>
      <c r="D38" s="20"/>
    </row>
    <row r="39" spans="1:5" ht="15.75" customHeight="1" x14ac:dyDescent="0.25">
      <c r="B39" s="19" t="s">
        <v>12</v>
      </c>
      <c r="C39" s="23"/>
      <c r="D39" s="20"/>
      <c r="E39" s="21"/>
    </row>
    <row r="40" spans="1:5" ht="15" customHeight="1" x14ac:dyDescent="0.25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25">
      <c r="D41" s="20"/>
    </row>
    <row r="42" spans="1:5" ht="15.75" customHeight="1" x14ac:dyDescent="0.25">
      <c r="A42" s="15" t="s">
        <v>73</v>
      </c>
      <c r="D42" s="20"/>
    </row>
    <row r="43" spans="1:5" ht="15.75" customHeight="1" x14ac:dyDescent="0.25">
      <c r="B43" s="19" t="s">
        <v>143</v>
      </c>
      <c r="C43" s="7"/>
      <c r="D43" s="20"/>
    </row>
    <row r="44" spans="1:5" ht="15" customHeight="1" x14ac:dyDescent="0.25">
      <c r="B44" s="19" t="s">
        <v>144</v>
      </c>
      <c r="C44" s="7"/>
    </row>
    <row r="45" spans="1:5" ht="15.75" customHeight="1" x14ac:dyDescent="0.25">
      <c r="B45" s="19" t="s">
        <v>145</v>
      </c>
      <c r="C45" s="7"/>
    </row>
    <row r="46" spans="1:5" ht="15.75" customHeight="1" x14ac:dyDescent="0.25">
      <c r="B46" s="19" t="s">
        <v>146</v>
      </c>
      <c r="C46" s="7"/>
    </row>
    <row r="47" spans="1:5" ht="15.75" customHeight="1" x14ac:dyDescent="0.25">
      <c r="B47" s="19" t="s">
        <v>147</v>
      </c>
      <c r="C47" s="7"/>
    </row>
    <row r="49" spans="1:3" ht="15.75" customHeight="1" x14ac:dyDescent="0.25">
      <c r="A49" s="15" t="s">
        <v>155</v>
      </c>
    </row>
    <row r="50" spans="1:3" ht="15.75" customHeight="1" x14ac:dyDescent="0.25">
      <c r="B50" s="9" t="s">
        <v>123</v>
      </c>
      <c r="C50" s="24">
        <v>0.2</v>
      </c>
    </row>
    <row r="51" spans="1:3" ht="15.75" customHeight="1" x14ac:dyDescent="0.25">
      <c r="B51" s="19" t="s">
        <v>152</v>
      </c>
      <c r="C51" s="24"/>
    </row>
    <row r="52" spans="1:3" ht="15.75" customHeight="1" x14ac:dyDescent="0.25">
      <c r="B52" s="19" t="s">
        <v>156</v>
      </c>
      <c r="C52" s="24">
        <v>1</v>
      </c>
    </row>
    <row r="53" spans="1:3" ht="15.75" customHeight="1" x14ac:dyDescent="0.25">
      <c r="B53" s="19" t="s">
        <v>157</v>
      </c>
      <c r="C53" s="24">
        <v>1</v>
      </c>
    </row>
    <row r="57" spans="1:3" ht="15.75" customHeight="1" x14ac:dyDescent="0.3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workbookViewId="0">
      <selection activeCell="D2" sqref="D2"/>
    </sheetView>
  </sheetViews>
  <sheetFormatPr defaultColWidth="14.453125" defaultRowHeight="15.75" customHeight="1" x14ac:dyDescent="0.25"/>
  <cols>
    <col min="1" max="1" width="56" style="78" customWidth="1"/>
    <col min="2" max="2" width="20" style="57" customWidth="1"/>
    <col min="3" max="3" width="20.453125" style="56" customWidth="1"/>
    <col min="4" max="4" width="20.1796875" style="56" customWidth="1"/>
    <col min="5" max="16384" width="14.453125" style="56"/>
  </cols>
  <sheetData>
    <row r="1" spans="1:5" ht="26" x14ac:dyDescent="0.3">
      <c r="A1" s="88" t="s">
        <v>70</v>
      </c>
      <c r="B1" s="88" t="s">
        <v>206</v>
      </c>
      <c r="C1" s="87" t="s">
        <v>205</v>
      </c>
      <c r="D1" s="86" t="s">
        <v>204</v>
      </c>
    </row>
    <row r="2" spans="1:5" ht="15.75" customHeight="1" x14ac:dyDescent="0.25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3">
      <c r="A3" s="78" t="s">
        <v>100</v>
      </c>
      <c r="B3" s="79">
        <v>0</v>
      </c>
      <c r="C3" s="79">
        <v>0.95</v>
      </c>
      <c r="D3" s="80">
        <v>0.8</v>
      </c>
      <c r="E3" s="85"/>
    </row>
    <row r="4" spans="1:5" ht="15.75" customHeight="1" x14ac:dyDescent="0.25">
      <c r="A4" s="78" t="s">
        <v>97</v>
      </c>
      <c r="B4" s="79">
        <v>0</v>
      </c>
      <c r="C4" s="79">
        <v>0.95</v>
      </c>
      <c r="D4" s="80">
        <v>1</v>
      </c>
      <c r="E4" s="65"/>
    </row>
    <row r="5" spans="1:5" ht="15.75" customHeight="1" x14ac:dyDescent="0.25">
      <c r="A5" s="78" t="s">
        <v>61</v>
      </c>
      <c r="B5" s="79">
        <v>0</v>
      </c>
      <c r="C5" s="79">
        <v>0.95</v>
      </c>
      <c r="D5" s="80">
        <f>180</f>
        <v>180</v>
      </c>
      <c r="E5" s="65"/>
    </row>
    <row r="6" spans="1:5" ht="15.75" customHeight="1" x14ac:dyDescent="0.3">
      <c r="A6" s="78" t="s">
        <v>68</v>
      </c>
      <c r="B6" s="79">
        <v>0</v>
      </c>
      <c r="C6" s="79">
        <v>0.95</v>
      </c>
      <c r="D6" s="81">
        <f>SUM('Programs family planning'!E2:E10)</f>
        <v>0.82100000000000006</v>
      </c>
      <c r="E6" s="84"/>
    </row>
    <row r="7" spans="1:5" ht="15.75" customHeight="1" x14ac:dyDescent="0.25">
      <c r="A7" s="78" t="s">
        <v>63</v>
      </c>
      <c r="B7" s="79">
        <v>0</v>
      </c>
      <c r="C7" s="79">
        <v>0.95</v>
      </c>
      <c r="D7" s="80">
        <v>0.14000000000000001</v>
      </c>
      <c r="E7" s="83"/>
    </row>
    <row r="8" spans="1:5" ht="15.75" customHeight="1" x14ac:dyDescent="0.25">
      <c r="A8" s="78" t="s">
        <v>64</v>
      </c>
      <c r="B8" s="79">
        <v>0</v>
      </c>
      <c r="C8" s="79">
        <v>0.95</v>
      </c>
      <c r="D8" s="80">
        <v>0.75</v>
      </c>
      <c r="E8" s="83"/>
    </row>
    <row r="9" spans="1:5" ht="15.75" customHeight="1" x14ac:dyDescent="0.25">
      <c r="A9" s="78" t="s">
        <v>62</v>
      </c>
      <c r="B9" s="79">
        <v>0</v>
      </c>
      <c r="C9" s="79">
        <v>0.95</v>
      </c>
      <c r="D9" s="80">
        <v>0.19</v>
      </c>
      <c r="E9" s="83"/>
    </row>
    <row r="10" spans="1:5" ht="15.75" customHeight="1" x14ac:dyDescent="0.25">
      <c r="A10" s="99" t="s">
        <v>217</v>
      </c>
      <c r="B10" s="79">
        <v>0</v>
      </c>
      <c r="C10" s="79">
        <v>0.95</v>
      </c>
      <c r="D10" s="80">
        <v>0.73</v>
      </c>
    </row>
    <row r="11" spans="1:5" ht="15.75" customHeight="1" x14ac:dyDescent="0.25">
      <c r="A11" s="99" t="s">
        <v>218</v>
      </c>
      <c r="B11" s="79">
        <v>0</v>
      </c>
      <c r="C11" s="79">
        <v>0.95</v>
      </c>
      <c r="D11" s="80">
        <v>1.78</v>
      </c>
    </row>
    <row r="12" spans="1:5" ht="15.75" customHeight="1" x14ac:dyDescent="0.25">
      <c r="A12" s="99" t="s">
        <v>219</v>
      </c>
      <c r="B12" s="79">
        <v>0</v>
      </c>
      <c r="C12" s="79">
        <v>0.95</v>
      </c>
      <c r="D12" s="80">
        <v>0.24</v>
      </c>
    </row>
    <row r="13" spans="1:5" ht="15.75" customHeight="1" x14ac:dyDescent="0.25">
      <c r="A13" s="99" t="s">
        <v>220</v>
      </c>
      <c r="B13" s="79">
        <v>0</v>
      </c>
      <c r="C13" s="79">
        <v>0.95</v>
      </c>
      <c r="D13" s="80">
        <v>0.55000000000000004</v>
      </c>
    </row>
    <row r="14" spans="1:5" ht="15.75" customHeight="1" x14ac:dyDescent="0.25">
      <c r="A14" s="14" t="s">
        <v>216</v>
      </c>
      <c r="B14" s="79">
        <v>0</v>
      </c>
      <c r="C14" s="79">
        <v>0.95</v>
      </c>
      <c r="D14" s="80">
        <v>0.73</v>
      </c>
    </row>
    <row r="15" spans="1:5" ht="15.75" customHeight="1" x14ac:dyDescent="0.25">
      <c r="A15" s="14" t="s">
        <v>221</v>
      </c>
      <c r="B15" s="79">
        <v>0</v>
      </c>
      <c r="C15" s="79">
        <v>0.95</v>
      </c>
      <c r="D15" s="80">
        <v>1.78</v>
      </c>
    </row>
    <row r="16" spans="1:5" ht="15.75" customHeight="1" x14ac:dyDescent="0.25">
      <c r="A16" s="78" t="s">
        <v>57</v>
      </c>
      <c r="B16" s="79">
        <v>0</v>
      </c>
      <c r="C16" s="79">
        <v>0.95</v>
      </c>
      <c r="D16" s="80">
        <v>2.06</v>
      </c>
      <c r="E16" s="65"/>
    </row>
    <row r="17" spans="1:5" ht="15.75" customHeight="1" x14ac:dyDescent="0.25">
      <c r="A17" s="78" t="s">
        <v>47</v>
      </c>
      <c r="B17" s="79">
        <v>0</v>
      </c>
      <c r="C17" s="79">
        <v>0.95</v>
      </c>
      <c r="D17" s="80">
        <v>0.25</v>
      </c>
      <c r="E17" s="65"/>
    </row>
    <row r="18" spans="1:5" ht="15.75" customHeight="1" x14ac:dyDescent="0.25">
      <c r="A18" s="78" t="s">
        <v>198</v>
      </c>
      <c r="B18" s="79">
        <v>0</v>
      </c>
      <c r="C18" s="79">
        <v>0.95</v>
      </c>
      <c r="D18" s="98">
        <f>SUMPRODUCT(('IYCF cost'!$C$2:$E$6)*('IYCF packages'!$C$2:$E$6&lt;&gt;""))</f>
        <v>0</v>
      </c>
    </row>
    <row r="19" spans="1:5" ht="15.75" customHeight="1" x14ac:dyDescent="0.25">
      <c r="A19" s="78" t="s">
        <v>197</v>
      </c>
      <c r="B19" s="79">
        <v>0</v>
      </c>
      <c r="C19" s="79">
        <v>0.95</v>
      </c>
      <c r="D19" s="98">
        <f>SUMPRODUCT(('IYCF cost'!$C$2:$E$6)*('IYCF packages'!$C$9:$E$13&lt;&gt;""))</f>
        <v>0</v>
      </c>
    </row>
    <row r="20" spans="1:5" ht="15.75" customHeight="1" x14ac:dyDescent="0.25">
      <c r="A20" s="78" t="s">
        <v>196</v>
      </c>
      <c r="B20" s="79">
        <v>0</v>
      </c>
      <c r="C20" s="79">
        <v>0.95</v>
      </c>
      <c r="D20" s="98">
        <f>SUMPRODUCT(('IYCF cost'!$C$2:$E$6)*('IYCF packages'!$C$16:$E$20&lt;&gt;""))</f>
        <v>0</v>
      </c>
    </row>
    <row r="21" spans="1:5" ht="15.75" customHeight="1" x14ac:dyDescent="0.25">
      <c r="A21" s="78" t="s">
        <v>159</v>
      </c>
      <c r="B21" s="79">
        <v>0</v>
      </c>
      <c r="C21" s="79">
        <v>0.95</v>
      </c>
      <c r="D21" s="80">
        <v>50</v>
      </c>
      <c r="E21" s="65"/>
    </row>
    <row r="22" spans="1:5" ht="15.75" customHeight="1" x14ac:dyDescent="0.25">
      <c r="A22" s="78" t="s">
        <v>34</v>
      </c>
      <c r="B22" s="79">
        <v>0</v>
      </c>
      <c r="C22" s="79">
        <v>0.95</v>
      </c>
      <c r="D22" s="80">
        <v>2.61</v>
      </c>
      <c r="E22" s="65"/>
    </row>
    <row r="23" spans="1:5" ht="15.75" customHeight="1" x14ac:dyDescent="0.25">
      <c r="A23" s="78" t="s">
        <v>99</v>
      </c>
      <c r="B23" s="79">
        <v>0</v>
      </c>
      <c r="C23" s="79">
        <v>0.95</v>
      </c>
      <c r="D23" s="80">
        <v>1</v>
      </c>
      <c r="E23" s="65"/>
    </row>
    <row r="24" spans="1:5" ht="15.75" customHeight="1" x14ac:dyDescent="0.25">
      <c r="A24" s="78" t="s">
        <v>98</v>
      </c>
      <c r="B24" s="79">
        <v>0</v>
      </c>
      <c r="C24" s="79">
        <v>0.95</v>
      </c>
      <c r="D24" s="80">
        <v>1</v>
      </c>
      <c r="E24" s="82"/>
    </row>
    <row r="25" spans="1:5" ht="15.75" customHeight="1" x14ac:dyDescent="0.25">
      <c r="A25" s="78" t="s">
        <v>160</v>
      </c>
      <c r="B25" s="79">
        <v>0</v>
      </c>
      <c r="C25" s="79">
        <v>0.95</v>
      </c>
      <c r="D25" s="80">
        <v>1</v>
      </c>
      <c r="E25" s="65"/>
    </row>
    <row r="26" spans="1:5" ht="15.75" customHeight="1" x14ac:dyDescent="0.25">
      <c r="A26" s="78" t="s">
        <v>59</v>
      </c>
      <c r="B26" s="79">
        <v>0</v>
      </c>
      <c r="C26" s="79">
        <v>0.95</v>
      </c>
      <c r="D26" s="80">
        <v>2.99</v>
      </c>
      <c r="E26" s="65"/>
    </row>
    <row r="27" spans="1:5" ht="15.75" customHeight="1" x14ac:dyDescent="0.25">
      <c r="A27" s="78" t="s">
        <v>95</v>
      </c>
      <c r="B27" s="79">
        <v>0</v>
      </c>
      <c r="C27" s="79">
        <v>0.95</v>
      </c>
      <c r="D27" s="80">
        <v>1</v>
      </c>
    </row>
    <row r="28" spans="1:5" ht="15.75" customHeight="1" x14ac:dyDescent="0.25">
      <c r="A28" s="78" t="s">
        <v>58</v>
      </c>
      <c r="B28" s="79">
        <v>0</v>
      </c>
      <c r="C28" s="79">
        <v>0.95</v>
      </c>
      <c r="D28" s="80">
        <v>48</v>
      </c>
    </row>
    <row r="29" spans="1:5" ht="15.75" customHeight="1" x14ac:dyDescent="0.25">
      <c r="A29" s="78" t="s">
        <v>67</v>
      </c>
      <c r="B29" s="79">
        <v>0</v>
      </c>
      <c r="C29" s="79">
        <v>0.95</v>
      </c>
      <c r="D29" s="81">
        <f>90*AVERAGE('Incidence of conditions'!B4:F4) + 40*AVERAGE('Incidence of conditions'!B3:F3)*IF(ISBLANK(manage_mam), 0, 1)</f>
        <v>0</v>
      </c>
    </row>
    <row r="30" spans="1:5" ht="15.75" customHeight="1" x14ac:dyDescent="0.25">
      <c r="A30" s="78" t="s">
        <v>28</v>
      </c>
      <c r="B30" s="79">
        <v>0</v>
      </c>
      <c r="C30" s="79">
        <v>0.95</v>
      </c>
      <c r="D30" s="80">
        <v>0.35</v>
      </c>
    </row>
    <row r="31" spans="1:5" ht="15.75" customHeight="1" x14ac:dyDescent="0.25">
      <c r="A31" s="78" t="s">
        <v>94</v>
      </c>
      <c r="B31" s="79">
        <v>0</v>
      </c>
      <c r="C31" s="79">
        <v>0.95</v>
      </c>
      <c r="D31" s="80">
        <v>1</v>
      </c>
    </row>
    <row r="32" spans="1:5" ht="15.75" customHeight="1" x14ac:dyDescent="0.25">
      <c r="A32" s="78" t="s">
        <v>93</v>
      </c>
      <c r="B32" s="79">
        <v>0</v>
      </c>
      <c r="C32" s="79">
        <v>0.95</v>
      </c>
      <c r="D32" s="80">
        <v>2.8</v>
      </c>
    </row>
    <row r="33" spans="1:6" ht="15.75" customHeight="1" x14ac:dyDescent="0.25">
      <c r="A33" s="78" t="s">
        <v>92</v>
      </c>
      <c r="B33" s="79">
        <v>0</v>
      </c>
      <c r="C33" s="79">
        <v>0.95</v>
      </c>
      <c r="D33" s="80">
        <v>50.26</v>
      </c>
    </row>
    <row r="34" spans="1:6" ht="15.75" customHeight="1" x14ac:dyDescent="0.25">
      <c r="A34" s="78" t="s">
        <v>90</v>
      </c>
      <c r="B34" s="79">
        <v>0</v>
      </c>
      <c r="C34" s="79">
        <v>0.95</v>
      </c>
      <c r="D34" s="80">
        <v>36.1</v>
      </c>
    </row>
    <row r="35" spans="1:6" s="57" customFormat="1" ht="15.75" customHeight="1" x14ac:dyDescent="0.25">
      <c r="A35" s="78" t="s">
        <v>91</v>
      </c>
      <c r="B35" s="79">
        <v>0</v>
      </c>
      <c r="C35" s="79">
        <v>0.95</v>
      </c>
      <c r="D35" s="80">
        <v>231.85</v>
      </c>
      <c r="F35" s="56"/>
    </row>
    <row r="36" spans="1:6" ht="15.75" customHeight="1" x14ac:dyDescent="0.25">
      <c r="A36" s="78" t="s">
        <v>96</v>
      </c>
      <c r="B36" s="79">
        <v>0</v>
      </c>
      <c r="C36" s="79">
        <v>0.95</v>
      </c>
      <c r="D36" s="80">
        <v>1.5</v>
      </c>
    </row>
    <row r="37" spans="1:6" ht="15.75" customHeight="1" x14ac:dyDescent="0.25">
      <c r="A37" s="78" t="s">
        <v>60</v>
      </c>
      <c r="B37" s="79">
        <v>0</v>
      </c>
      <c r="C37" s="79">
        <v>0.95</v>
      </c>
      <c r="D37" s="80">
        <v>1</v>
      </c>
    </row>
    <row r="38" spans="1:6" ht="15.75" customHeight="1" x14ac:dyDescent="0.25">
      <c r="F38" s="57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H17" sqref="H17"/>
    </sheetView>
  </sheetViews>
  <sheetFormatPr defaultColWidth="10.81640625" defaultRowHeight="15.5" x14ac:dyDescent="0.35"/>
  <cols>
    <col min="1" max="1" width="18.6328125" style="89" customWidth="1"/>
    <col min="2" max="16384" width="10.81640625" style="89"/>
  </cols>
  <sheetData>
    <row r="1" spans="1:5" ht="52.5" x14ac:dyDescent="0.35">
      <c r="A1" s="94" t="s">
        <v>207</v>
      </c>
      <c r="B1" s="93" t="s">
        <v>202</v>
      </c>
      <c r="C1" s="93" t="s">
        <v>201</v>
      </c>
      <c r="D1" s="93" t="s">
        <v>200</v>
      </c>
      <c r="E1" s="93" t="s">
        <v>199</v>
      </c>
    </row>
    <row r="2" spans="1:5" x14ac:dyDescent="0.35">
      <c r="A2" s="92" t="s">
        <v>187</v>
      </c>
      <c r="B2" s="91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35">
      <c r="A3" s="91"/>
      <c r="B3" s="91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35">
      <c r="A4" s="91"/>
      <c r="B4" s="91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35">
      <c r="A5" s="91"/>
      <c r="B5" s="91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35">
      <c r="A6" s="91"/>
      <c r="B6" s="91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35">
      <c r="C9" s="9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D7" sqref="D7"/>
    </sheetView>
  </sheetViews>
  <sheetFormatPr defaultColWidth="11.453125" defaultRowHeight="12.5" x14ac:dyDescent="0.25"/>
  <cols>
    <col min="1" max="1" width="53" style="78" bestFit="1" customWidth="1"/>
    <col min="2" max="2" width="47.90625" style="56" customWidth="1"/>
    <col min="3" max="3" width="42.453125" style="56" customWidth="1"/>
    <col min="4" max="16384" width="11.453125" style="56"/>
  </cols>
  <sheetData>
    <row r="1" spans="1:3" ht="13" x14ac:dyDescent="0.3">
      <c r="A1" s="61" t="s">
        <v>70</v>
      </c>
      <c r="B1" s="61" t="s">
        <v>209</v>
      </c>
      <c r="C1" s="61" t="s">
        <v>208</v>
      </c>
    </row>
    <row r="2" spans="1:3" x14ac:dyDescent="0.25">
      <c r="A2" s="14" t="s">
        <v>216</v>
      </c>
      <c r="B2" s="72" t="s">
        <v>59</v>
      </c>
      <c r="C2" s="72"/>
    </row>
    <row r="3" spans="1:3" x14ac:dyDescent="0.25">
      <c r="A3" s="14" t="s">
        <v>221</v>
      </c>
      <c r="B3" s="72" t="s">
        <v>59</v>
      </c>
      <c r="C3" s="72"/>
    </row>
    <row r="4" spans="1:3" x14ac:dyDescent="0.25">
      <c r="A4" s="78" t="s">
        <v>58</v>
      </c>
      <c r="B4" s="72" t="s">
        <v>159</v>
      </c>
      <c r="C4" s="72"/>
    </row>
    <row r="5" spans="1:3" x14ac:dyDescent="0.25">
      <c r="A5" s="78" t="s">
        <v>160</v>
      </c>
      <c r="B5" s="72" t="s">
        <v>159</v>
      </c>
      <c r="C5" s="72"/>
    </row>
    <row r="11" spans="1:3" x14ac:dyDescent="0.25">
      <c r="A11" s="52"/>
    </row>
    <row r="12" spans="1:3" x14ac:dyDescent="0.25">
      <c r="A12" s="52"/>
    </row>
    <row r="13" spans="1:3" x14ac:dyDescent="0.25">
      <c r="A13" s="52"/>
    </row>
    <row r="14" spans="1:3" x14ac:dyDescent="0.25">
      <c r="A14" s="52"/>
    </row>
    <row r="15" spans="1:3" x14ac:dyDescent="0.25">
      <c r="A15" s="52"/>
    </row>
    <row r="16" spans="1:3" x14ac:dyDescent="0.25">
      <c r="A16" s="52"/>
    </row>
    <row r="17" spans="1:1" x14ac:dyDescent="0.25">
      <c r="A17" s="52"/>
    </row>
    <row r="18" spans="1:1" x14ac:dyDescent="0.2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L37" sqref="L37"/>
    </sheetView>
  </sheetViews>
  <sheetFormatPr defaultColWidth="11.453125" defaultRowHeight="12.5" x14ac:dyDescent="0.25"/>
  <cols>
    <col min="1" max="1" width="30.1796875" style="56" customWidth="1"/>
    <col min="2" max="16384" width="11.453125" style="56"/>
  </cols>
  <sheetData>
    <row r="1" spans="1:1" ht="13" x14ac:dyDescent="0.3">
      <c r="A1" s="61" t="s">
        <v>70</v>
      </c>
    </row>
    <row r="2" spans="1:1" x14ac:dyDescent="0.25">
      <c r="A2" s="72" t="s">
        <v>68</v>
      </c>
    </row>
    <row r="3" spans="1:1" x14ac:dyDescent="0.25">
      <c r="A3" s="72" t="s">
        <v>57</v>
      </c>
    </row>
    <row r="4" spans="1:1" x14ac:dyDescent="0.25">
      <c r="A4" s="72" t="s">
        <v>34</v>
      </c>
    </row>
    <row r="5" spans="1:1" x14ac:dyDescent="0.25">
      <c r="A5" s="72" t="s">
        <v>94</v>
      </c>
    </row>
    <row r="6" spans="1:1" x14ac:dyDescent="0.25">
      <c r="A6" s="72" t="s">
        <v>93</v>
      </c>
    </row>
    <row r="7" spans="1:1" x14ac:dyDescent="0.25">
      <c r="A7" s="72" t="s">
        <v>92</v>
      </c>
    </row>
    <row r="8" spans="1:1" x14ac:dyDescent="0.25">
      <c r="A8" s="72" t="s">
        <v>90</v>
      </c>
    </row>
    <row r="9" spans="1:1" x14ac:dyDescent="0.25">
      <c r="A9" s="72" t="s">
        <v>91</v>
      </c>
    </row>
    <row r="10" spans="1:1" x14ac:dyDescent="0.25">
      <c r="A10" s="72"/>
    </row>
    <row r="11" spans="1:1" x14ac:dyDescent="0.25">
      <c r="A11" s="72"/>
    </row>
    <row r="12" spans="1:1" x14ac:dyDescent="0.25">
      <c r="A12" s="72"/>
    </row>
    <row r="13" spans="1:1" x14ac:dyDescent="0.25">
      <c r="A13" s="72"/>
    </row>
    <row r="14" spans="1:1" x14ac:dyDescent="0.25">
      <c r="A14" s="72"/>
    </row>
    <row r="15" spans="1:1" x14ac:dyDescent="0.25">
      <c r="A15" s="72"/>
    </row>
    <row r="16" spans="1:1" x14ac:dyDescent="0.25">
      <c r="A16" s="72"/>
    </row>
    <row r="17" spans="1:1" x14ac:dyDescent="0.25">
      <c r="A17" s="72"/>
    </row>
    <row r="18" spans="1:1" x14ac:dyDescent="0.25">
      <c r="A18" s="72"/>
    </row>
    <row r="19" spans="1:1" x14ac:dyDescent="0.25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72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2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2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B3" sqref="B3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5">
      <c r="B3" s="9" t="s">
        <v>172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5">
      <c r="B4" s="14" t="s">
        <v>159</v>
      </c>
      <c r="C4" s="54">
        <v>0</v>
      </c>
      <c r="D4" s="54">
        <v>0</v>
      </c>
      <c r="E4" s="54">
        <f>food_insecure</f>
        <v>0</v>
      </c>
      <c r="F4" s="54">
        <f>food_insecure</f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5">
      <c r="B5" s="14" t="s">
        <v>160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5">
      <c r="B7" s="14" t="s">
        <v>58</v>
      </c>
      <c r="C7" s="54">
        <v>0</v>
      </c>
      <c r="D7" s="54">
        <v>0</v>
      </c>
      <c r="E7" s="54">
        <f>food_insecure</f>
        <v>0</v>
      </c>
      <c r="F7" s="54">
        <f>food_insecure</f>
        <v>0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5">
      <c r="B8" s="14" t="s">
        <v>67</v>
      </c>
      <c r="C8" s="54">
        <v>0</v>
      </c>
      <c r="D8" s="54">
        <f>IF(ISBLANK(comm_deliv), frac_children_health_facility,1)</f>
        <v>0</v>
      </c>
      <c r="E8" s="54">
        <f>IF(ISBLANK(comm_deliv), frac_children_health_facility,1)</f>
        <v>0</v>
      </c>
      <c r="F8" s="54">
        <f>IF(ISBLANK(comm_deliv), frac_children_health_facility,1)</f>
        <v>0</v>
      </c>
      <c r="G8" s="54">
        <f>IF(ISBLANK(comm_deliv), frac_children_health_facility,1)</f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2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2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5">
      <c r="B12" s="52"/>
    </row>
    <row r="13" spans="1:15" ht="15.75" customHeight="1" x14ac:dyDescent="0.3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</v>
      </c>
      <c r="I13" s="54">
        <f>food_insecure</f>
        <v>0</v>
      </c>
      <c r="J13" s="54">
        <f>food_insecure</f>
        <v>0</v>
      </c>
      <c r="K13" s="54">
        <f>food_insecure</f>
        <v>0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3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3">
      <c r="A15" s="4"/>
      <c r="B15" s="14" t="s">
        <v>216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3">
      <c r="A16" s="4"/>
      <c r="B16" s="14" t="s">
        <v>221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</v>
      </c>
      <c r="I16" s="54">
        <f>frac_PW_health_facility</f>
        <v>0</v>
      </c>
      <c r="J16" s="54">
        <f>frac_PW_health_facility</f>
        <v>0</v>
      </c>
      <c r="K16" s="54">
        <f>frac_PW_health_facility</f>
        <v>0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2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0</v>
      </c>
      <c r="I17" s="54">
        <f>frac_malaria_risk</f>
        <v>0</v>
      </c>
      <c r="J17" s="54">
        <f>frac_malaria_risk</f>
        <v>0</v>
      </c>
      <c r="K17" s="54">
        <f>frac_malaria_risk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2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5">
      <c r="B21" s="52"/>
    </row>
    <row r="22" spans="1:15" ht="15.75" customHeight="1" x14ac:dyDescent="0.3">
      <c r="A22" s="97" t="s">
        <v>37</v>
      </c>
      <c r="B22" s="99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25">
      <c r="B23" s="99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5">
      <c r="B24" s="99" t="s">
        <v>217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0.49</v>
      </c>
      <c r="M24" s="54">
        <f>(1-food_insecure)*(0.49)+food_insecure*(0.7)</f>
        <v>0.49</v>
      </c>
      <c r="N24" s="54">
        <f>(1-food_insecure)*(0.49)+food_insecure*(0.7)</f>
        <v>0.49</v>
      </c>
      <c r="O24" s="54">
        <f>(1-food_insecure)*(0.49)+food_insecure*(0.7)</f>
        <v>0.49</v>
      </c>
    </row>
    <row r="25" spans="1:15" ht="15.75" customHeight="1" x14ac:dyDescent="0.25">
      <c r="B25" s="99" t="s">
        <v>218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0.21</v>
      </c>
      <c r="M25" s="54">
        <f>(1-food_insecure)*(0.21)+food_insecure*(0.3)</f>
        <v>0.21</v>
      </c>
      <c r="N25" s="54">
        <f>(1-food_insecure)*(0.21)+food_insecure*(0.3)</f>
        <v>0.21</v>
      </c>
      <c r="O25" s="54">
        <f>(1-food_insecure)*(0.21)+food_insecure*(0.3)</f>
        <v>0.21</v>
      </c>
    </row>
    <row r="26" spans="1:15" ht="15.75" customHeight="1" x14ac:dyDescent="0.25">
      <c r="B26" s="99" t="s">
        <v>219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0.3</v>
      </c>
      <c r="M26" s="54">
        <f>(1-food_insecure)*(0.3)</f>
        <v>0.3</v>
      </c>
      <c r="N26" s="54">
        <f>(1-food_insecure)*(0.3)</f>
        <v>0.3</v>
      </c>
      <c r="O26" s="54">
        <f>(1-food_insecure)*(0.3)</f>
        <v>0.3</v>
      </c>
    </row>
    <row r="27" spans="1:15" ht="15.75" customHeight="1" x14ac:dyDescent="0.25">
      <c r="B27" s="99" t="s">
        <v>220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</v>
      </c>
      <c r="M27" s="54">
        <v>0</v>
      </c>
      <c r="N27" s="54">
        <v>0</v>
      </c>
      <c r="O27" s="54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4">
        <f t="shared" si="0"/>
        <v>0</v>
      </c>
      <c r="J29" s="54">
        <f t="shared" si="0"/>
        <v>0</v>
      </c>
      <c r="K29" s="54">
        <f t="shared" si="0"/>
        <v>0</v>
      </c>
      <c r="L29" s="54">
        <f t="shared" si="0"/>
        <v>0</v>
      </c>
      <c r="M29" s="54">
        <f t="shared" si="0"/>
        <v>0</v>
      </c>
      <c r="N29" s="54">
        <f t="shared" si="0"/>
        <v>0</v>
      </c>
      <c r="O29" s="54">
        <f t="shared" si="0"/>
        <v>0</v>
      </c>
    </row>
    <row r="30" spans="1:15" ht="15.75" customHeight="1" x14ac:dyDescent="0.2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2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2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5">
      <c r="B33" s="14" t="s">
        <v>34</v>
      </c>
      <c r="C33" s="54">
        <f t="shared" ref="C33:O33" si="3">frac_malaria_risk</f>
        <v>0</v>
      </c>
      <c r="D33" s="54">
        <f t="shared" si="3"/>
        <v>0</v>
      </c>
      <c r="E33" s="54">
        <f t="shared" si="3"/>
        <v>0</v>
      </c>
      <c r="F33" s="54">
        <f t="shared" si="3"/>
        <v>0</v>
      </c>
      <c r="G33" s="54">
        <f t="shared" si="3"/>
        <v>0</v>
      </c>
      <c r="H33" s="54">
        <f t="shared" si="3"/>
        <v>0</v>
      </c>
      <c r="I33" s="54">
        <f t="shared" si="3"/>
        <v>0</v>
      </c>
      <c r="J33" s="54">
        <f t="shared" si="3"/>
        <v>0</v>
      </c>
      <c r="K33" s="54">
        <f t="shared" si="3"/>
        <v>0</v>
      </c>
      <c r="L33" s="54">
        <f t="shared" si="3"/>
        <v>0</v>
      </c>
      <c r="M33" s="54">
        <f t="shared" si="3"/>
        <v>0</v>
      </c>
      <c r="N33" s="54">
        <f t="shared" si="3"/>
        <v>0</v>
      </c>
      <c r="O33" s="54">
        <f t="shared" si="3"/>
        <v>0</v>
      </c>
    </row>
    <row r="34" spans="1:15" ht="15.75" customHeight="1" x14ac:dyDescent="0.2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56" customWidth="1"/>
    <col min="2" max="2" width="12.453125" style="56" customWidth="1"/>
    <col min="3" max="4" width="11.453125" style="56"/>
    <col min="5" max="5" width="17.453125" style="56" customWidth="1"/>
    <col min="6" max="16384" width="11.453125" style="56"/>
  </cols>
  <sheetData>
    <row r="1" spans="1:5" ht="13" x14ac:dyDescent="0.3">
      <c r="A1" s="61" t="s">
        <v>186</v>
      </c>
      <c r="B1" s="61" t="s">
        <v>185</v>
      </c>
      <c r="C1" s="61" t="s">
        <v>184</v>
      </c>
      <c r="D1" s="61" t="s">
        <v>183</v>
      </c>
      <c r="E1" s="61" t="s">
        <v>182</v>
      </c>
    </row>
    <row r="2" spans="1:5" ht="14" x14ac:dyDescent="0.3">
      <c r="A2" s="60" t="s">
        <v>181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3">
      <c r="A3" s="60" t="s">
        <v>180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3">
      <c r="A4" s="60" t="s">
        <v>179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3">
      <c r="A5" s="60" t="s">
        <v>178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3">
      <c r="A6" s="60" t="s">
        <v>177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3">
      <c r="A7" s="60" t="s">
        <v>176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3">
      <c r="A8" s="60" t="s">
        <v>175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3">
      <c r="A9" s="60" t="s">
        <v>174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3">
      <c r="A10" s="60" t="s">
        <v>173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L40"/>
  <sheetViews>
    <sheetView tabSelected="1" zoomScale="85" zoomScaleNormal="85" workbookViewId="0">
      <selection activeCell="A9" sqref="A9"/>
    </sheetView>
  </sheetViews>
  <sheetFormatPr defaultColWidth="14.453125" defaultRowHeight="15.75" customHeight="1" x14ac:dyDescent="0.25"/>
  <cols>
    <col min="1" max="1" width="8.453125" style="15" customWidth="1"/>
    <col min="2" max="10" width="16.81640625" style="15" customWidth="1"/>
    <col min="11" max="11" width="18.6328125" style="15" customWidth="1"/>
    <col min="12" max="12" width="16.81640625" style="15" customWidth="1"/>
    <col min="13" max="16384" width="14.453125" style="15"/>
  </cols>
  <sheetData>
    <row r="1" spans="1:12" s="28" customFormat="1" ht="30" customHeight="1" x14ac:dyDescent="0.3">
      <c r="A1" s="46" t="s">
        <v>0</v>
      </c>
      <c r="B1" s="36" t="s">
        <v>125</v>
      </c>
      <c r="C1" s="31" t="s">
        <v>126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127</v>
      </c>
      <c r="J1" s="31" t="s">
        <v>150</v>
      </c>
      <c r="K1" s="31" t="s">
        <v>149</v>
      </c>
      <c r="L1" s="31" t="s">
        <v>36</v>
      </c>
    </row>
    <row r="2" spans="1:12" ht="15.75" customHeight="1" x14ac:dyDescent="0.25">
      <c r="A2" s="9">
        <f>start_year</f>
        <v>2017</v>
      </c>
      <c r="B2" s="8"/>
      <c r="C2" s="29"/>
      <c r="D2" s="29"/>
      <c r="E2" s="29"/>
      <c r="F2" s="29"/>
      <c r="G2" s="29"/>
      <c r="H2" s="29"/>
      <c r="I2" s="30">
        <f t="shared" ref="I2:I15" si="0">D2+E2+F2+G2</f>
        <v>0</v>
      </c>
      <c r="J2" s="30">
        <f t="shared" ref="J2:J15" si="1">(B2 + stillbirth*B2/(1000-stillbirth))/(1-abortion)</f>
        <v>0</v>
      </c>
      <c r="K2" s="30" t="str">
        <f>IFERROR("",D2/I2)</f>
        <v/>
      </c>
      <c r="L2" s="30">
        <f>I2-J2</f>
        <v>0</v>
      </c>
    </row>
    <row r="3" spans="1:12" ht="15.75" customHeight="1" x14ac:dyDescent="0.25">
      <c r="A3" s="9">
        <f>IF($A$2+ROW(A3)-2&lt;=end_year,A2+1,"")</f>
        <v>2018</v>
      </c>
      <c r="B3" s="8"/>
      <c r="C3" s="29"/>
      <c r="D3" s="29"/>
      <c r="E3" s="29"/>
      <c r="F3" s="29"/>
      <c r="G3" s="29"/>
      <c r="H3" s="29"/>
      <c r="I3" s="30">
        <f t="shared" si="0"/>
        <v>0</v>
      </c>
      <c r="J3" s="30">
        <f t="shared" si="1"/>
        <v>0</v>
      </c>
      <c r="K3" s="30" t="str">
        <f t="shared" ref="K3:K15" si="2">IFERROR("",D3/I3)</f>
        <v/>
      </c>
      <c r="L3" s="30">
        <f t="shared" ref="L3:L15" si="3">I3-J3</f>
        <v>0</v>
      </c>
    </row>
    <row r="4" spans="1:12" ht="15.75" customHeight="1" x14ac:dyDescent="0.25">
      <c r="A4" s="9">
        <f>IF($A$2+ROW(A4)-2&lt;=end_year,A3+1,"")</f>
        <v>2019</v>
      </c>
      <c r="B4" s="8"/>
      <c r="C4" s="29"/>
      <c r="D4" s="29"/>
      <c r="E4" s="29"/>
      <c r="F4" s="29"/>
      <c r="G4" s="29"/>
      <c r="H4" s="29"/>
      <c r="I4" s="30">
        <f t="shared" si="0"/>
        <v>0</v>
      </c>
      <c r="J4" s="30">
        <f t="shared" si="1"/>
        <v>0</v>
      </c>
      <c r="K4" s="30" t="str">
        <f t="shared" si="2"/>
        <v/>
      </c>
      <c r="L4" s="30">
        <f t="shared" si="3"/>
        <v>0</v>
      </c>
    </row>
    <row r="5" spans="1:12" ht="15.75" customHeight="1" x14ac:dyDescent="0.25">
      <c r="A5" s="9">
        <f>IF($A$2+ROW(A5)-2&lt;=end_year,A4+1,"")</f>
        <v>2020</v>
      </c>
      <c r="B5" s="8"/>
      <c r="C5" s="29"/>
      <c r="D5" s="29"/>
      <c r="E5" s="29"/>
      <c r="F5" s="29"/>
      <c r="G5" s="29"/>
      <c r="H5" s="29"/>
      <c r="I5" s="30">
        <f t="shared" si="0"/>
        <v>0</v>
      </c>
      <c r="J5" s="30">
        <f t="shared" si="1"/>
        <v>0</v>
      </c>
      <c r="K5" s="30" t="str">
        <f t="shared" si="2"/>
        <v/>
      </c>
      <c r="L5" s="30">
        <f t="shared" si="3"/>
        <v>0</v>
      </c>
    </row>
    <row r="6" spans="1:12" ht="15.75" customHeight="1" x14ac:dyDescent="0.25">
      <c r="A6" s="9">
        <f>IF($A$2+ROW(A6)-2&lt;=end_year,A5+1,"")</f>
        <v>2021</v>
      </c>
      <c r="B6" s="8"/>
      <c r="C6" s="29"/>
      <c r="D6" s="29"/>
      <c r="E6" s="29"/>
      <c r="F6" s="29"/>
      <c r="G6" s="29"/>
      <c r="H6" s="29"/>
      <c r="I6" s="30">
        <f t="shared" si="0"/>
        <v>0</v>
      </c>
      <c r="J6" s="30">
        <f t="shared" si="1"/>
        <v>0</v>
      </c>
      <c r="K6" s="30" t="str">
        <f t="shared" si="2"/>
        <v/>
      </c>
      <c r="L6" s="30">
        <f t="shared" si="3"/>
        <v>0</v>
      </c>
    </row>
    <row r="7" spans="1:12" ht="15.75" customHeight="1" x14ac:dyDescent="0.25">
      <c r="A7" s="9">
        <f>IF($A$2+ROW(A7)-2&lt;=end_year,A6+1,"")</f>
        <v>2022</v>
      </c>
      <c r="B7" s="8"/>
      <c r="C7" s="29"/>
      <c r="D7" s="29"/>
      <c r="E7" s="29"/>
      <c r="F7" s="29"/>
      <c r="G7" s="29"/>
      <c r="H7" s="29"/>
      <c r="I7" s="30">
        <f t="shared" si="0"/>
        <v>0</v>
      </c>
      <c r="J7" s="30">
        <f t="shared" si="1"/>
        <v>0</v>
      </c>
      <c r="K7" s="30" t="str">
        <f t="shared" si="2"/>
        <v/>
      </c>
      <c r="L7" s="30">
        <f t="shared" si="3"/>
        <v>0</v>
      </c>
    </row>
    <row r="8" spans="1:12" ht="15.75" customHeight="1" x14ac:dyDescent="0.25">
      <c r="A8" s="9">
        <f>IF($A$2+ROW(A8)-2&lt;=end_year,A7+1,"")</f>
        <v>2023</v>
      </c>
      <c r="B8" s="8"/>
      <c r="C8" s="29"/>
      <c r="D8" s="29"/>
      <c r="E8" s="29"/>
      <c r="F8" s="29"/>
      <c r="G8" s="29"/>
      <c r="H8" s="29"/>
      <c r="I8" s="30">
        <f t="shared" si="0"/>
        <v>0</v>
      </c>
      <c r="J8" s="30">
        <f t="shared" si="1"/>
        <v>0</v>
      </c>
      <c r="K8" s="30" t="str">
        <f t="shared" si="2"/>
        <v/>
      </c>
      <c r="L8" s="30">
        <f t="shared" si="3"/>
        <v>0</v>
      </c>
    </row>
    <row r="9" spans="1:12" ht="15.75" customHeight="1" x14ac:dyDescent="0.25">
      <c r="A9" s="9">
        <f>IF($A$2+ROW(A9)-2&lt;=end_year,A8+1,"")</f>
        <v>2024</v>
      </c>
      <c r="B9" s="8"/>
      <c r="C9" s="29"/>
      <c r="D9" s="29"/>
      <c r="E9" s="29"/>
      <c r="F9" s="29"/>
      <c r="G9" s="29"/>
      <c r="H9" s="29"/>
      <c r="I9" s="30">
        <f t="shared" si="0"/>
        <v>0</v>
      </c>
      <c r="J9" s="30">
        <f t="shared" si="1"/>
        <v>0</v>
      </c>
      <c r="K9" s="30" t="str">
        <f t="shared" si="2"/>
        <v/>
      </c>
      <c r="L9" s="30">
        <f t="shared" si="3"/>
        <v>0</v>
      </c>
    </row>
    <row r="10" spans="1:12" ht="15.75" customHeight="1" x14ac:dyDescent="0.25">
      <c r="A10" s="9">
        <f>IF($A$2+ROW(A10)-2&lt;=end_year,A9+1,"")</f>
        <v>2025</v>
      </c>
      <c r="B10" s="8"/>
      <c r="C10" s="29"/>
      <c r="D10" s="29"/>
      <c r="E10" s="29"/>
      <c r="F10" s="29"/>
      <c r="G10" s="29"/>
      <c r="H10" s="29"/>
      <c r="I10" s="30">
        <f t="shared" si="0"/>
        <v>0</v>
      </c>
      <c r="J10" s="30">
        <f t="shared" si="1"/>
        <v>0</v>
      </c>
      <c r="K10" s="30" t="str">
        <f t="shared" si="2"/>
        <v/>
      </c>
      <c r="L10" s="30">
        <f t="shared" si="3"/>
        <v>0</v>
      </c>
    </row>
    <row r="11" spans="1:12" ht="15.75" customHeight="1" x14ac:dyDescent="0.25">
      <c r="A11" s="9">
        <f>IF($A$2+ROW(A11)-2&lt;=end_year,A10+1,"")</f>
        <v>2026</v>
      </c>
      <c r="B11" s="8"/>
      <c r="C11" s="29"/>
      <c r="D11" s="29"/>
      <c r="E11" s="29"/>
      <c r="F11" s="29"/>
      <c r="G11" s="29"/>
      <c r="H11" s="29"/>
      <c r="I11" s="30">
        <f t="shared" si="0"/>
        <v>0</v>
      </c>
      <c r="J11" s="30">
        <f t="shared" si="1"/>
        <v>0</v>
      </c>
      <c r="K11" s="30" t="str">
        <f t="shared" si="2"/>
        <v/>
      </c>
      <c r="L11" s="30">
        <f t="shared" si="3"/>
        <v>0</v>
      </c>
    </row>
    <row r="12" spans="1:12" ht="15.75" customHeight="1" x14ac:dyDescent="0.25">
      <c r="A12" s="9">
        <f>IF($A$2+ROW(A12)-2&lt;=end_year,A11+1,"")</f>
        <v>2027</v>
      </c>
      <c r="B12" s="8"/>
      <c r="C12" s="29"/>
      <c r="D12" s="29"/>
      <c r="E12" s="29"/>
      <c r="F12" s="29"/>
      <c r="G12" s="29"/>
      <c r="H12" s="29"/>
      <c r="I12" s="30">
        <f t="shared" si="0"/>
        <v>0</v>
      </c>
      <c r="J12" s="30">
        <f t="shared" si="1"/>
        <v>0</v>
      </c>
      <c r="K12" s="30" t="str">
        <f t="shared" si="2"/>
        <v/>
      </c>
      <c r="L12" s="30">
        <f t="shared" si="3"/>
        <v>0</v>
      </c>
    </row>
    <row r="13" spans="1:12" ht="15.75" customHeight="1" x14ac:dyDescent="0.25">
      <c r="A13" s="9">
        <f>IF($A$2+ROW(A13)-2&lt;=end_year,A12+1,"")</f>
        <v>2028</v>
      </c>
      <c r="B13" s="8"/>
      <c r="C13" s="29"/>
      <c r="D13" s="29"/>
      <c r="E13" s="29"/>
      <c r="F13" s="29"/>
      <c r="G13" s="29"/>
      <c r="H13" s="29"/>
      <c r="I13" s="30">
        <f t="shared" si="0"/>
        <v>0</v>
      </c>
      <c r="J13" s="30">
        <f t="shared" si="1"/>
        <v>0</v>
      </c>
      <c r="K13" s="30" t="str">
        <f t="shared" si="2"/>
        <v/>
      </c>
      <c r="L13" s="30">
        <f t="shared" si="3"/>
        <v>0</v>
      </c>
    </row>
    <row r="14" spans="1:12" ht="15.75" customHeight="1" x14ac:dyDescent="0.25">
      <c r="A14" s="9">
        <f>IF($A$2+ROW(A14)-2&lt;=end_year,A13+1,"")</f>
        <v>2029</v>
      </c>
      <c r="B14" s="8"/>
      <c r="C14" s="29"/>
      <c r="D14" s="29"/>
      <c r="E14" s="29"/>
      <c r="F14" s="29"/>
      <c r="G14" s="29"/>
      <c r="H14" s="29"/>
      <c r="I14" s="30">
        <f t="shared" si="0"/>
        <v>0</v>
      </c>
      <c r="J14" s="30">
        <f t="shared" si="1"/>
        <v>0</v>
      </c>
      <c r="K14" s="30" t="str">
        <f t="shared" si="2"/>
        <v/>
      </c>
      <c r="L14" s="30">
        <f t="shared" si="3"/>
        <v>0</v>
      </c>
    </row>
    <row r="15" spans="1:12" ht="15.75" customHeight="1" x14ac:dyDescent="0.25">
      <c r="A15" s="9">
        <f>IF($A$2+ROW(A15)-2&lt;=end_year,A14+1,"")</f>
        <v>2030</v>
      </c>
      <c r="B15" s="8"/>
      <c r="C15" s="29"/>
      <c r="D15" s="29"/>
      <c r="E15" s="29"/>
      <c r="F15" s="29"/>
      <c r="G15" s="29"/>
      <c r="H15" s="29"/>
      <c r="I15" s="30">
        <f t="shared" si="0"/>
        <v>0</v>
      </c>
      <c r="J15" s="30">
        <f t="shared" si="1"/>
        <v>0</v>
      </c>
      <c r="K15" s="30" t="str">
        <f t="shared" si="2"/>
        <v/>
      </c>
      <c r="L15" s="30">
        <f t="shared" si="3"/>
        <v>0</v>
      </c>
    </row>
    <row r="16" spans="1:12" ht="15.75" customHeight="1" x14ac:dyDescent="0.25">
      <c r="A16" s="9" t="str">
        <f>IF($A$2+ROW(A16)-2&lt;=end_year,A15+1,"")</f>
        <v/>
      </c>
      <c r="B16" s="8"/>
      <c r="C16" s="29"/>
      <c r="D16" s="29"/>
      <c r="E16" s="29"/>
      <c r="F16" s="29"/>
      <c r="G16" s="29"/>
      <c r="H16" s="29"/>
      <c r="I16" s="30">
        <f t="shared" ref="I16:I40" si="4">D16+E16+F16+G16</f>
        <v>0</v>
      </c>
      <c r="J16" s="30">
        <f t="shared" ref="J16:J40" si="5">(B16 + stillbirth*B16/(1000-stillbirth))/(1-abortion)</f>
        <v>0</v>
      </c>
      <c r="K16" s="30" t="str">
        <f t="shared" ref="K16:K40" si="6">IFERROR("",D16/I16)</f>
        <v/>
      </c>
      <c r="L16" s="30">
        <f t="shared" ref="L16:L40" si="7">I16-J16</f>
        <v>0</v>
      </c>
    </row>
    <row r="17" spans="1:12" ht="15.75" customHeight="1" x14ac:dyDescent="0.25">
      <c r="A17" s="9" t="str">
        <f>IF($A$2+ROW(A17)-2&lt;=end_year,A16+1,"")</f>
        <v/>
      </c>
      <c r="B17" s="8"/>
      <c r="C17" s="29"/>
      <c r="D17" s="29"/>
      <c r="E17" s="29"/>
      <c r="F17" s="29"/>
      <c r="G17" s="29"/>
      <c r="H17" s="29"/>
      <c r="I17" s="30">
        <f t="shared" si="4"/>
        <v>0</v>
      </c>
      <c r="J17" s="30">
        <f t="shared" si="5"/>
        <v>0</v>
      </c>
      <c r="K17" s="30" t="str">
        <f t="shared" si="6"/>
        <v/>
      </c>
      <c r="L17" s="30">
        <f t="shared" si="7"/>
        <v>0</v>
      </c>
    </row>
    <row r="18" spans="1:12" ht="15.75" customHeight="1" x14ac:dyDescent="0.25">
      <c r="A18" s="9" t="str">
        <f>IF($A$2+ROW(A18)-2&lt;=end_year,A17+1,"")</f>
        <v/>
      </c>
      <c r="B18" s="8"/>
      <c r="C18" s="29"/>
      <c r="D18" s="29"/>
      <c r="E18" s="29"/>
      <c r="F18" s="29"/>
      <c r="G18" s="29"/>
      <c r="H18" s="29"/>
      <c r="I18" s="30">
        <f t="shared" si="4"/>
        <v>0</v>
      </c>
      <c r="J18" s="30">
        <f t="shared" si="5"/>
        <v>0</v>
      </c>
      <c r="K18" s="30" t="str">
        <f t="shared" si="6"/>
        <v/>
      </c>
      <c r="L18" s="30">
        <f t="shared" si="7"/>
        <v>0</v>
      </c>
    </row>
    <row r="19" spans="1:12" ht="15.75" customHeight="1" x14ac:dyDescent="0.25">
      <c r="A19" s="9" t="str">
        <f>IF($A$2+ROW(A19)-2&lt;=end_year,A18+1,"")</f>
        <v/>
      </c>
      <c r="B19" s="8"/>
      <c r="C19" s="29"/>
      <c r="D19" s="29"/>
      <c r="E19" s="29"/>
      <c r="F19" s="29"/>
      <c r="G19" s="29"/>
      <c r="H19" s="29"/>
      <c r="I19" s="30">
        <f t="shared" si="4"/>
        <v>0</v>
      </c>
      <c r="J19" s="30">
        <f t="shared" si="5"/>
        <v>0</v>
      </c>
      <c r="K19" s="30" t="str">
        <f t="shared" si="6"/>
        <v/>
      </c>
      <c r="L19" s="30">
        <f t="shared" si="7"/>
        <v>0</v>
      </c>
    </row>
    <row r="20" spans="1:12" ht="15.75" customHeight="1" x14ac:dyDescent="0.25">
      <c r="A20" s="9" t="str">
        <f>IF($A$2+ROW(A20)-2&lt;=end_year,A19+1,"")</f>
        <v/>
      </c>
      <c r="B20" s="8"/>
      <c r="C20" s="29"/>
      <c r="D20" s="29"/>
      <c r="E20" s="29"/>
      <c r="F20" s="29"/>
      <c r="G20" s="29"/>
      <c r="H20" s="29"/>
      <c r="I20" s="30">
        <f t="shared" si="4"/>
        <v>0</v>
      </c>
      <c r="J20" s="30">
        <f t="shared" si="5"/>
        <v>0</v>
      </c>
      <c r="K20" s="30" t="str">
        <f t="shared" si="6"/>
        <v/>
      </c>
      <c r="L20" s="30">
        <f t="shared" si="7"/>
        <v>0</v>
      </c>
    </row>
    <row r="21" spans="1:12" ht="15.75" customHeight="1" x14ac:dyDescent="0.25">
      <c r="A21" s="9" t="str">
        <f>IF($A$2+ROW(A21)-2&lt;=end_year,A20+1,"")</f>
        <v/>
      </c>
      <c r="B21" s="8"/>
      <c r="C21" s="29"/>
      <c r="D21" s="29"/>
      <c r="E21" s="29"/>
      <c r="F21" s="29"/>
      <c r="G21" s="29"/>
      <c r="H21" s="29"/>
      <c r="I21" s="30">
        <f t="shared" si="4"/>
        <v>0</v>
      </c>
      <c r="J21" s="30">
        <f t="shared" si="5"/>
        <v>0</v>
      </c>
      <c r="K21" s="30" t="str">
        <f t="shared" si="6"/>
        <v/>
      </c>
      <c r="L21" s="30">
        <f t="shared" si="7"/>
        <v>0</v>
      </c>
    </row>
    <row r="22" spans="1:12" ht="15.75" customHeight="1" x14ac:dyDescent="0.25">
      <c r="A22" s="9" t="str">
        <f>IF($A$2+ROW(A22)-2&lt;=end_year,A21+1,"")</f>
        <v/>
      </c>
      <c r="B22" s="8"/>
      <c r="C22" s="29"/>
      <c r="D22" s="29"/>
      <c r="E22" s="29"/>
      <c r="F22" s="29"/>
      <c r="G22" s="29"/>
      <c r="H22" s="29"/>
      <c r="I22" s="30">
        <f t="shared" si="4"/>
        <v>0</v>
      </c>
      <c r="J22" s="30">
        <f t="shared" si="5"/>
        <v>0</v>
      </c>
      <c r="K22" s="30" t="str">
        <f t="shared" si="6"/>
        <v/>
      </c>
      <c r="L22" s="30">
        <f t="shared" si="7"/>
        <v>0</v>
      </c>
    </row>
    <row r="23" spans="1:12" ht="15.75" customHeight="1" x14ac:dyDescent="0.25">
      <c r="A23" s="9" t="str">
        <f>IF($A$2+ROW(A23)-2&lt;=end_year,A22+1,"")</f>
        <v/>
      </c>
      <c r="B23" s="8"/>
      <c r="C23" s="29"/>
      <c r="D23" s="29"/>
      <c r="E23" s="29"/>
      <c r="F23" s="29"/>
      <c r="G23" s="29"/>
      <c r="H23" s="29"/>
      <c r="I23" s="30">
        <f t="shared" si="4"/>
        <v>0</v>
      </c>
      <c r="J23" s="30">
        <f t="shared" si="5"/>
        <v>0</v>
      </c>
      <c r="K23" s="30" t="str">
        <f t="shared" si="6"/>
        <v/>
      </c>
      <c r="L23" s="30">
        <f t="shared" si="7"/>
        <v>0</v>
      </c>
    </row>
    <row r="24" spans="1:12" ht="15.75" customHeight="1" x14ac:dyDescent="0.25">
      <c r="A24" s="9" t="str">
        <f>IF($A$2+ROW(A24)-2&lt;=end_year,A23+1,"")</f>
        <v/>
      </c>
      <c r="B24" s="8"/>
      <c r="C24" s="29"/>
      <c r="D24" s="29"/>
      <c r="E24" s="29"/>
      <c r="F24" s="29"/>
      <c r="G24" s="29"/>
      <c r="H24" s="29"/>
      <c r="I24" s="30">
        <f t="shared" si="4"/>
        <v>0</v>
      </c>
      <c r="J24" s="30">
        <f t="shared" si="5"/>
        <v>0</v>
      </c>
      <c r="K24" s="30" t="str">
        <f t="shared" si="6"/>
        <v/>
      </c>
      <c r="L24" s="30">
        <f t="shared" si="7"/>
        <v>0</v>
      </c>
    </row>
    <row r="25" spans="1:12" ht="15.75" customHeight="1" x14ac:dyDescent="0.25">
      <c r="A25" s="9" t="str">
        <f>IF($A$2+ROW(A25)-2&lt;=end_year,A24+1,"")</f>
        <v/>
      </c>
      <c r="B25" s="8"/>
      <c r="C25" s="29"/>
      <c r="D25" s="29"/>
      <c r="E25" s="29"/>
      <c r="F25" s="29"/>
      <c r="G25" s="29"/>
      <c r="H25" s="29"/>
      <c r="I25" s="30">
        <f t="shared" si="4"/>
        <v>0</v>
      </c>
      <c r="J25" s="30">
        <f t="shared" si="5"/>
        <v>0</v>
      </c>
      <c r="K25" s="30" t="str">
        <f t="shared" si="6"/>
        <v/>
      </c>
      <c r="L25" s="30">
        <f t="shared" si="7"/>
        <v>0</v>
      </c>
    </row>
    <row r="26" spans="1:12" ht="15.75" customHeight="1" x14ac:dyDescent="0.25">
      <c r="A26" s="9" t="str">
        <f>IF($A$2+ROW(A26)-2&lt;=end_year,A25+1,"")</f>
        <v/>
      </c>
      <c r="B26" s="8"/>
      <c r="C26" s="29"/>
      <c r="D26" s="29"/>
      <c r="E26" s="29"/>
      <c r="F26" s="29"/>
      <c r="G26" s="29"/>
      <c r="H26" s="29"/>
      <c r="I26" s="30">
        <f t="shared" si="4"/>
        <v>0</v>
      </c>
      <c r="J26" s="30">
        <f t="shared" si="5"/>
        <v>0</v>
      </c>
      <c r="K26" s="30" t="str">
        <f t="shared" si="6"/>
        <v/>
      </c>
      <c r="L26" s="30">
        <f t="shared" si="7"/>
        <v>0</v>
      </c>
    </row>
    <row r="27" spans="1:12" ht="15.75" customHeight="1" x14ac:dyDescent="0.25">
      <c r="A27" s="9" t="str">
        <f>IF($A$2+ROW(A27)-2&lt;=end_year,A26+1,"")</f>
        <v/>
      </c>
      <c r="B27" s="8"/>
      <c r="C27" s="29"/>
      <c r="D27" s="29"/>
      <c r="E27" s="29"/>
      <c r="F27" s="29"/>
      <c r="G27" s="29"/>
      <c r="H27" s="29"/>
      <c r="I27" s="30">
        <f t="shared" si="4"/>
        <v>0</v>
      </c>
      <c r="J27" s="30">
        <f t="shared" si="5"/>
        <v>0</v>
      </c>
      <c r="K27" s="30" t="str">
        <f t="shared" si="6"/>
        <v/>
      </c>
      <c r="L27" s="30">
        <f t="shared" si="7"/>
        <v>0</v>
      </c>
    </row>
    <row r="28" spans="1:12" ht="15.75" customHeight="1" x14ac:dyDescent="0.25">
      <c r="A28" s="9" t="str">
        <f>IF($A$2+ROW(A28)-2&lt;=end_year,A27+1,"")</f>
        <v/>
      </c>
      <c r="B28" s="8"/>
      <c r="C28" s="29"/>
      <c r="D28" s="29"/>
      <c r="E28" s="29"/>
      <c r="F28" s="29"/>
      <c r="G28" s="29"/>
      <c r="H28" s="29"/>
      <c r="I28" s="30">
        <f t="shared" si="4"/>
        <v>0</v>
      </c>
      <c r="J28" s="30">
        <f t="shared" si="5"/>
        <v>0</v>
      </c>
      <c r="K28" s="30" t="str">
        <f t="shared" si="6"/>
        <v/>
      </c>
      <c r="L28" s="30">
        <f t="shared" si="7"/>
        <v>0</v>
      </c>
    </row>
    <row r="29" spans="1:12" ht="15.75" customHeight="1" x14ac:dyDescent="0.25">
      <c r="A29" s="9" t="str">
        <f>IF($A$2+ROW(A29)-2&lt;=end_year,A28+1,"")</f>
        <v/>
      </c>
      <c r="B29" s="8"/>
      <c r="C29" s="29"/>
      <c r="D29" s="29"/>
      <c r="E29" s="29"/>
      <c r="F29" s="29"/>
      <c r="G29" s="29"/>
      <c r="H29" s="29"/>
      <c r="I29" s="30">
        <f t="shared" si="4"/>
        <v>0</v>
      </c>
      <c r="J29" s="30">
        <f t="shared" si="5"/>
        <v>0</v>
      </c>
      <c r="K29" s="30" t="str">
        <f t="shared" si="6"/>
        <v/>
      </c>
      <c r="L29" s="30">
        <f t="shared" si="7"/>
        <v>0</v>
      </c>
    </row>
    <row r="30" spans="1:12" ht="15.75" customHeight="1" x14ac:dyDescent="0.25">
      <c r="A30" s="9" t="str">
        <f>IF($A$2+ROW(A30)-2&lt;=end_year,A29+1,"")</f>
        <v/>
      </c>
      <c r="B30" s="8"/>
      <c r="C30" s="29"/>
      <c r="D30" s="29"/>
      <c r="E30" s="29"/>
      <c r="F30" s="29"/>
      <c r="G30" s="29"/>
      <c r="H30" s="29"/>
      <c r="I30" s="30">
        <f t="shared" si="4"/>
        <v>0</v>
      </c>
      <c r="J30" s="30">
        <f t="shared" si="5"/>
        <v>0</v>
      </c>
      <c r="K30" s="30" t="str">
        <f t="shared" si="6"/>
        <v/>
      </c>
      <c r="L30" s="30">
        <f t="shared" si="7"/>
        <v>0</v>
      </c>
    </row>
    <row r="31" spans="1:12" ht="15.75" customHeight="1" x14ac:dyDescent="0.25">
      <c r="A31" s="9" t="str">
        <f>IF($A$2+ROW(A31)-2&lt;=end_year,A30+1,"")</f>
        <v/>
      </c>
      <c r="B31" s="8"/>
      <c r="C31" s="29"/>
      <c r="D31" s="29"/>
      <c r="E31" s="29"/>
      <c r="F31" s="29"/>
      <c r="G31" s="29"/>
      <c r="H31" s="29"/>
      <c r="I31" s="30">
        <f t="shared" si="4"/>
        <v>0</v>
      </c>
      <c r="J31" s="30">
        <f t="shared" si="5"/>
        <v>0</v>
      </c>
      <c r="K31" s="30" t="str">
        <f t="shared" si="6"/>
        <v/>
      </c>
      <c r="L31" s="30">
        <f t="shared" si="7"/>
        <v>0</v>
      </c>
    </row>
    <row r="32" spans="1:12" ht="15.75" customHeight="1" x14ac:dyDescent="0.25">
      <c r="A32" s="9" t="str">
        <f>IF($A$2+ROW(A32)-2&lt;=end_year,A31+1,"")</f>
        <v/>
      </c>
      <c r="B32" s="8"/>
      <c r="C32" s="29"/>
      <c r="D32" s="29"/>
      <c r="E32" s="29"/>
      <c r="F32" s="29"/>
      <c r="G32" s="29"/>
      <c r="H32" s="29"/>
      <c r="I32" s="30">
        <f t="shared" si="4"/>
        <v>0</v>
      </c>
      <c r="J32" s="30">
        <f t="shared" si="5"/>
        <v>0</v>
      </c>
      <c r="K32" s="30" t="str">
        <f t="shared" si="6"/>
        <v/>
      </c>
      <c r="L32" s="30">
        <f t="shared" si="7"/>
        <v>0</v>
      </c>
    </row>
    <row r="33" spans="1:12" ht="15.75" customHeight="1" x14ac:dyDescent="0.25">
      <c r="A33" s="9" t="str">
        <f>IF($A$2+ROW(A33)-2&lt;=end_year,A32+1,"")</f>
        <v/>
      </c>
      <c r="B33" s="8"/>
      <c r="C33" s="29"/>
      <c r="D33" s="29"/>
      <c r="E33" s="29"/>
      <c r="F33" s="29"/>
      <c r="G33" s="29"/>
      <c r="H33" s="29"/>
      <c r="I33" s="30">
        <f t="shared" si="4"/>
        <v>0</v>
      </c>
      <c r="J33" s="30">
        <f t="shared" si="5"/>
        <v>0</v>
      </c>
      <c r="K33" s="30" t="str">
        <f t="shared" si="6"/>
        <v/>
      </c>
      <c r="L33" s="30">
        <f t="shared" si="7"/>
        <v>0</v>
      </c>
    </row>
    <row r="34" spans="1:12" ht="15.75" customHeight="1" x14ac:dyDescent="0.25">
      <c r="A34" s="9" t="str">
        <f>IF($A$2+ROW(A34)-2&lt;=end_year,A33+1,"")</f>
        <v/>
      </c>
      <c r="B34" s="8"/>
      <c r="C34" s="29"/>
      <c r="D34" s="29"/>
      <c r="E34" s="29"/>
      <c r="F34" s="29"/>
      <c r="G34" s="29"/>
      <c r="H34" s="29"/>
      <c r="I34" s="30">
        <f t="shared" si="4"/>
        <v>0</v>
      </c>
      <c r="J34" s="30">
        <f t="shared" si="5"/>
        <v>0</v>
      </c>
      <c r="K34" s="30" t="str">
        <f t="shared" si="6"/>
        <v/>
      </c>
      <c r="L34" s="30">
        <f t="shared" si="7"/>
        <v>0</v>
      </c>
    </row>
    <row r="35" spans="1:12" ht="15.75" customHeight="1" x14ac:dyDescent="0.25">
      <c r="A35" s="9" t="str">
        <f>IF($A$2+ROW(A35)-2&lt;=end_year,A34+1,"")</f>
        <v/>
      </c>
      <c r="B35" s="8"/>
      <c r="C35" s="29"/>
      <c r="D35" s="29"/>
      <c r="E35" s="29"/>
      <c r="F35" s="29"/>
      <c r="G35" s="29"/>
      <c r="H35" s="29"/>
      <c r="I35" s="30">
        <f t="shared" si="4"/>
        <v>0</v>
      </c>
      <c r="J35" s="30">
        <f t="shared" si="5"/>
        <v>0</v>
      </c>
      <c r="K35" s="30" t="str">
        <f t="shared" si="6"/>
        <v/>
      </c>
      <c r="L35" s="30">
        <f t="shared" si="7"/>
        <v>0</v>
      </c>
    </row>
    <row r="36" spans="1:12" ht="15.75" customHeight="1" x14ac:dyDescent="0.25">
      <c r="A36" s="9" t="str">
        <f>IF($A$2+ROW(A36)-2&lt;=end_year,A35+1,"")</f>
        <v/>
      </c>
      <c r="B36" s="8"/>
      <c r="C36" s="29"/>
      <c r="D36" s="29"/>
      <c r="E36" s="29"/>
      <c r="F36" s="29"/>
      <c r="G36" s="29"/>
      <c r="H36" s="29"/>
      <c r="I36" s="30">
        <f t="shared" si="4"/>
        <v>0</v>
      </c>
      <c r="J36" s="30">
        <f t="shared" si="5"/>
        <v>0</v>
      </c>
      <c r="K36" s="30" t="str">
        <f t="shared" si="6"/>
        <v/>
      </c>
      <c r="L36" s="30">
        <f t="shared" si="7"/>
        <v>0</v>
      </c>
    </row>
    <row r="37" spans="1:12" ht="15.75" customHeight="1" x14ac:dyDescent="0.25">
      <c r="A37" s="9" t="str">
        <f>IF($A$2+ROW(A37)-2&lt;=end_year,A36+1,"")</f>
        <v/>
      </c>
      <c r="B37" s="8"/>
      <c r="C37" s="29"/>
      <c r="D37" s="29"/>
      <c r="E37" s="29"/>
      <c r="F37" s="29"/>
      <c r="G37" s="29"/>
      <c r="H37" s="29"/>
      <c r="I37" s="30">
        <f t="shared" si="4"/>
        <v>0</v>
      </c>
      <c r="J37" s="30">
        <f t="shared" si="5"/>
        <v>0</v>
      </c>
      <c r="K37" s="30" t="str">
        <f t="shared" si="6"/>
        <v/>
      </c>
      <c r="L37" s="30">
        <f t="shared" si="7"/>
        <v>0</v>
      </c>
    </row>
    <row r="38" spans="1:12" ht="15.75" customHeight="1" x14ac:dyDescent="0.25">
      <c r="A38" s="9" t="str">
        <f>IF($A$2+ROW(A38)-2&lt;=end_year,A37+1,"")</f>
        <v/>
      </c>
      <c r="B38" s="8"/>
      <c r="C38" s="29"/>
      <c r="D38" s="29"/>
      <c r="E38" s="29"/>
      <c r="F38" s="29"/>
      <c r="G38" s="29"/>
      <c r="H38" s="29"/>
      <c r="I38" s="30">
        <f t="shared" si="4"/>
        <v>0</v>
      </c>
      <c r="J38" s="30">
        <f t="shared" si="5"/>
        <v>0</v>
      </c>
      <c r="K38" s="30" t="str">
        <f t="shared" si="6"/>
        <v/>
      </c>
      <c r="L38" s="30">
        <f t="shared" si="7"/>
        <v>0</v>
      </c>
    </row>
    <row r="39" spans="1:12" ht="15.75" customHeight="1" x14ac:dyDescent="0.25">
      <c r="A39" s="9" t="str">
        <f>IF($A$2+ROW(A39)-2&lt;=end_year,A38+1,"")</f>
        <v/>
      </c>
      <c r="B39" s="8"/>
      <c r="C39" s="29"/>
      <c r="D39" s="29"/>
      <c r="E39" s="29"/>
      <c r="F39" s="29"/>
      <c r="G39" s="29"/>
      <c r="H39" s="29"/>
      <c r="I39" s="30">
        <f t="shared" si="4"/>
        <v>0</v>
      </c>
      <c r="J39" s="30">
        <f t="shared" si="5"/>
        <v>0</v>
      </c>
      <c r="K39" s="30" t="str">
        <f t="shared" si="6"/>
        <v/>
      </c>
      <c r="L39" s="30">
        <f t="shared" si="7"/>
        <v>0</v>
      </c>
    </row>
    <row r="40" spans="1:12" ht="15.75" customHeight="1" x14ac:dyDescent="0.25">
      <c r="A40" s="9" t="str">
        <f>IF($A$2+ROW(A40)-2&lt;=end_year,A39+1,"")</f>
        <v/>
      </c>
      <c r="B40" s="8"/>
      <c r="C40" s="29"/>
      <c r="D40" s="29"/>
      <c r="E40" s="29"/>
      <c r="F40" s="29"/>
      <c r="G40" s="29"/>
      <c r="H40" s="29"/>
      <c r="I40" s="30">
        <f t="shared" si="4"/>
        <v>0</v>
      </c>
      <c r="J40" s="30">
        <f t="shared" si="5"/>
        <v>0</v>
      </c>
      <c r="K40" s="30" t="str">
        <f t="shared" si="6"/>
        <v/>
      </c>
      <c r="L40" s="30">
        <f t="shared" si="7"/>
        <v>0</v>
      </c>
    </row>
  </sheetData>
  <conditionalFormatting sqref="B2:J2 L2">
    <cfRule type="expression" dxfId="2" priority="9">
      <formula>$A2=""</formula>
    </cfRule>
  </conditionalFormatting>
  <conditionalFormatting sqref="B3:J40 L3:L40">
    <cfRule type="expression" dxfId="1" priority="3">
      <formula>$A3=""</formula>
    </cfRule>
  </conditionalFormatting>
  <conditionalFormatting sqref="K2:K40">
    <cfRule type="expression" dxfId="0" priority="2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G19" sqref="G19:G27"/>
    </sheetView>
  </sheetViews>
  <sheetFormatPr defaultColWidth="14.453125" defaultRowHeight="15.75" customHeight="1" x14ac:dyDescent="0.25"/>
  <cols>
    <col min="1" max="1" width="31.36328125" customWidth="1"/>
    <col min="2" max="7" width="13" customWidth="1"/>
  </cols>
  <sheetData>
    <row r="1" spans="1:7" ht="27.75" customHeight="1" x14ac:dyDescent="0.3">
      <c r="A1" s="11" t="s">
        <v>128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5">
      <c r="A2" s="32" t="s">
        <v>74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5">
      <c r="A10" s="32" t="s">
        <v>72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2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2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2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2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2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2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2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2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2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2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2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2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2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2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2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2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2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F27" sqref="F27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38" t="s">
        <v>153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5">
      <c r="A2" s="6" t="s">
        <v>131</v>
      </c>
      <c r="B2" s="14" t="s">
        <v>133</v>
      </c>
      <c r="C2" s="49" t="str">
        <f>IFERROR("",1-_xlfn.NORM.DIST(_xlfn.NORM.INV(SUM(C4:C5), 0, 1) + 1, 0, 1, TRUE))</f>
        <v/>
      </c>
      <c r="D2" s="49" t="str">
        <f t="shared" ref="D2:G2" si="0">IFERROR("",1-_xlfn.NORM.DIST(_xlfn.NORM.INV(SUM(D4:D5), 0, 1) + 1, 0, 1, TRUE))</f>
        <v/>
      </c>
      <c r="E2" s="49" t="str">
        <f t="shared" si="0"/>
        <v/>
      </c>
      <c r="F2" s="49" t="str">
        <f t="shared" si="0"/>
        <v/>
      </c>
      <c r="G2" s="49" t="str">
        <f t="shared" si="0"/>
        <v/>
      </c>
    </row>
    <row r="3" spans="1:15" ht="15.75" customHeight="1" x14ac:dyDescent="0.25">
      <c r="A3" s="5"/>
      <c r="B3" s="14" t="s">
        <v>134</v>
      </c>
      <c r="C3" s="49" t="str">
        <f>IFERROR("",_xlfn.NORM.DIST(_xlfn.NORM.INV(SUM(C4:C5), 0, 1) + 1, 0, 1, TRUE) - SUM(C4:C5))</f>
        <v/>
      </c>
      <c r="D3" s="49" t="str">
        <f t="shared" ref="D3:G3" si="1">IFERROR("",_xlfn.NORM.DIST(_xlfn.NORM.INV(SUM(D4:D5), 0, 1) + 1, 0, 1, TRUE) - SUM(D4:D5))</f>
        <v/>
      </c>
      <c r="E3" s="49" t="str">
        <f t="shared" si="1"/>
        <v/>
      </c>
      <c r="F3" s="49" t="str">
        <f t="shared" si="1"/>
        <v/>
      </c>
      <c r="G3" s="49" t="str">
        <f t="shared" si="1"/>
        <v/>
      </c>
    </row>
    <row r="4" spans="1:15" ht="15.75" customHeight="1" x14ac:dyDescent="0.25">
      <c r="A4" s="5"/>
      <c r="B4" s="14" t="s">
        <v>132</v>
      </c>
      <c r="C4" s="39"/>
      <c r="D4" s="39"/>
      <c r="E4" s="39"/>
      <c r="F4" s="39"/>
      <c r="G4" s="39"/>
    </row>
    <row r="5" spans="1:15" ht="15.75" customHeight="1" x14ac:dyDescent="0.25">
      <c r="A5" s="5"/>
      <c r="B5" s="14" t="s">
        <v>135</v>
      </c>
      <c r="C5" s="39"/>
      <c r="D5" s="39"/>
      <c r="E5" s="39"/>
      <c r="F5" s="39"/>
      <c r="G5" s="39"/>
    </row>
    <row r="6" spans="1:15" ht="15.75" customHeight="1" x14ac:dyDescent="0.25">
      <c r="B6" s="17"/>
      <c r="C6" s="40"/>
      <c r="D6" s="40"/>
      <c r="E6" s="40"/>
      <c r="F6" s="40"/>
      <c r="G6" s="40"/>
    </row>
    <row r="7" spans="1:15" ht="15.75" customHeight="1" x14ac:dyDescent="0.25">
      <c r="B7" s="17"/>
      <c r="C7" s="40"/>
      <c r="D7" s="40"/>
      <c r="E7" s="40"/>
      <c r="F7" s="40"/>
      <c r="G7" s="40"/>
    </row>
    <row r="8" spans="1:15" ht="15.75" customHeight="1" x14ac:dyDescent="0.25">
      <c r="A8" s="3" t="s">
        <v>130</v>
      </c>
      <c r="B8" s="9" t="s">
        <v>136</v>
      </c>
      <c r="C8" s="49" t="str">
        <f>IFERROR("",1-_xlfn.NORM.DIST(_xlfn.NORM.INV(SUM(C10:C11), 0, 1) + 1, 0, 1, TRUE))</f>
        <v/>
      </c>
      <c r="D8" s="49" t="str">
        <f t="shared" ref="D8:G8" si="2">IFERROR("",1-_xlfn.NORM.DIST(_xlfn.NORM.INV(SUM(D10:D11), 0, 1) + 1, 0, 1, TRUE))</f>
        <v/>
      </c>
      <c r="E8" s="49" t="str">
        <f t="shared" si="2"/>
        <v/>
      </c>
      <c r="F8" s="49" t="str">
        <f t="shared" si="2"/>
        <v/>
      </c>
      <c r="G8" s="49" t="str">
        <f t="shared" si="2"/>
        <v/>
      </c>
    </row>
    <row r="9" spans="1:15" ht="15.75" customHeight="1" x14ac:dyDescent="0.25">
      <c r="B9" s="9" t="s">
        <v>137</v>
      </c>
      <c r="C9" s="49" t="str">
        <f>IFERROR("",_xlfn.NORM.DIST(_xlfn.NORM.INV(SUM(C10:C11), 0, 1) + 1, 0, 1, TRUE) - SUM(C10:C11))</f>
        <v/>
      </c>
      <c r="D9" s="49" t="str">
        <f t="shared" ref="D9:G9" si="3">IFERROR("",_xlfn.NORM.DIST(_xlfn.NORM.INV(SUM(D10:D11), 0, 1) + 1, 0, 1, TRUE) - SUM(D10:D11))</f>
        <v/>
      </c>
      <c r="E9" s="49" t="str">
        <f t="shared" si="3"/>
        <v/>
      </c>
      <c r="F9" s="49" t="str">
        <f t="shared" si="3"/>
        <v/>
      </c>
      <c r="G9" s="49" t="str">
        <f t="shared" si="3"/>
        <v/>
      </c>
    </row>
    <row r="10" spans="1:15" ht="15.75" customHeight="1" x14ac:dyDescent="0.25">
      <c r="B10" s="9" t="s">
        <v>138</v>
      </c>
      <c r="C10" s="39"/>
      <c r="D10" s="39"/>
      <c r="E10" s="39"/>
      <c r="F10" s="39"/>
      <c r="G10" s="39"/>
    </row>
    <row r="11" spans="1:15" ht="15.75" customHeight="1" x14ac:dyDescent="0.25">
      <c r="B11" s="9" t="s">
        <v>139</v>
      </c>
      <c r="C11" s="39"/>
      <c r="D11" s="39"/>
      <c r="E11" s="39"/>
      <c r="F11" s="39"/>
      <c r="G11" s="3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5">
      <c r="B14" s="19" t="s">
        <v>151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25">
      <c r="B15" s="19" t="s">
        <v>69</v>
      </c>
      <c r="C15" s="49">
        <f t="shared" ref="C15:O15" si="4">iron_deficiency_anaemia*C14</f>
        <v>0</v>
      </c>
      <c r="D15" s="49">
        <f t="shared" si="4"/>
        <v>0</v>
      </c>
      <c r="E15" s="49">
        <f t="shared" si="4"/>
        <v>0</v>
      </c>
      <c r="F15" s="49">
        <f t="shared" si="4"/>
        <v>0</v>
      </c>
      <c r="G15" s="49">
        <f t="shared" si="4"/>
        <v>0</v>
      </c>
      <c r="H15" s="49">
        <f t="shared" si="4"/>
        <v>0</v>
      </c>
      <c r="I15" s="49">
        <f t="shared" si="4"/>
        <v>0</v>
      </c>
      <c r="J15" s="49">
        <f t="shared" si="4"/>
        <v>0</v>
      </c>
      <c r="K15" s="49">
        <f t="shared" si="4"/>
        <v>0</v>
      </c>
      <c r="L15" s="49">
        <f t="shared" si="4"/>
        <v>0</v>
      </c>
      <c r="M15" s="49">
        <f t="shared" si="4"/>
        <v>0</v>
      </c>
      <c r="N15" s="49">
        <f t="shared" si="4"/>
        <v>0</v>
      </c>
      <c r="O15" s="49">
        <f t="shared" si="4"/>
        <v>0</v>
      </c>
    </row>
    <row r="16" spans="1:15" ht="15.75" customHeight="1" x14ac:dyDescent="0.25">
      <c r="C16" s="10"/>
      <c r="D16" s="10"/>
      <c r="E16" s="10"/>
      <c r="F16" s="10"/>
      <c r="G16" s="10"/>
    </row>
    <row r="17" spans="3:7" ht="15.75" customHeight="1" x14ac:dyDescent="0.2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I34" sqref="I3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38" t="s">
        <v>129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5">
      <c r="A2" s="3" t="s">
        <v>24</v>
      </c>
      <c r="B2" s="65" t="s">
        <v>189</v>
      </c>
      <c r="C2" s="39"/>
      <c r="D2" s="39"/>
      <c r="E2" s="39"/>
      <c r="F2" s="39"/>
      <c r="G2" s="39"/>
    </row>
    <row r="3" spans="1:7" x14ac:dyDescent="0.25">
      <c r="B3" s="65" t="s">
        <v>190</v>
      </c>
      <c r="C3" s="39"/>
      <c r="D3" s="39"/>
      <c r="E3" s="39"/>
      <c r="F3" s="39"/>
      <c r="G3" s="39"/>
    </row>
    <row r="4" spans="1:7" x14ac:dyDescent="0.25">
      <c r="B4" s="65" t="s">
        <v>191</v>
      </c>
      <c r="C4" s="39"/>
      <c r="D4" s="39"/>
      <c r="E4" s="39"/>
      <c r="F4" s="39"/>
      <c r="G4" s="39"/>
    </row>
    <row r="5" spans="1:7" x14ac:dyDescent="0.25">
      <c r="B5" s="65" t="s">
        <v>192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E11" sqref="E11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161</v>
      </c>
      <c r="B1" s="4" t="s">
        <v>168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162</v>
      </c>
      <c r="B2" s="17" t="s">
        <v>166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5">
      <c r="B3" s="17"/>
    </row>
    <row r="4" spans="1:11" x14ac:dyDescent="0.25">
      <c r="A4" t="s">
        <v>163</v>
      </c>
      <c r="B4" s="17" t="s">
        <v>166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5">
      <c r="B5" s="17"/>
    </row>
    <row r="6" spans="1:11" x14ac:dyDescent="0.25">
      <c r="A6" t="s">
        <v>164</v>
      </c>
      <c r="B6" s="17" t="s">
        <v>166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5">
      <c r="B8" s="17" t="s">
        <v>167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5">
      <c r="A10" t="s">
        <v>165</v>
      </c>
      <c r="B10" s="19" t="s">
        <v>170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5">
      <c r="B11" s="53" t="s">
        <v>169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5">
      <c r="A13" s="15" t="s">
        <v>75</v>
      </c>
      <c r="B13" s="53" t="s">
        <v>171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5">
      <c r="B14" s="19" t="s">
        <v>193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G29" sqref="G29"/>
    </sheetView>
  </sheetViews>
  <sheetFormatPr defaultColWidth="11.453125" defaultRowHeight="12.5" x14ac:dyDescent="0.25"/>
  <cols>
    <col min="1" max="1" width="37.1796875" style="15" customWidth="1"/>
    <col min="2" max="2" width="44.36328125" style="15" customWidth="1"/>
    <col min="3" max="3" width="16.453125" style="15" customWidth="1"/>
    <col min="4" max="16384" width="11.453125" style="15"/>
  </cols>
  <sheetData>
    <row r="1" spans="1:3" s="44" customFormat="1" ht="31.5" customHeight="1" x14ac:dyDescent="0.25">
      <c r="A1" s="42" t="s">
        <v>142</v>
      </c>
      <c r="B1" s="63" t="s">
        <v>187</v>
      </c>
      <c r="C1" s="43" t="s">
        <v>140</v>
      </c>
    </row>
    <row r="2" spans="1:3" ht="14.25" customHeight="1" x14ac:dyDescent="0.3">
      <c r="A2" s="11" t="s">
        <v>141</v>
      </c>
      <c r="B2" s="41" t="s">
        <v>76</v>
      </c>
      <c r="C2" s="45"/>
    </row>
    <row r="3" spans="1:3" ht="14.25" customHeight="1" x14ac:dyDescent="0.25">
      <c r="B3" s="41" t="s">
        <v>77</v>
      </c>
      <c r="C3" s="45"/>
    </row>
    <row r="4" spans="1:3" ht="14.25" customHeight="1" x14ac:dyDescent="0.25">
      <c r="B4" s="41" t="s">
        <v>78</v>
      </c>
      <c r="C4" s="45"/>
    </row>
    <row r="5" spans="1:3" ht="14.25" customHeight="1" x14ac:dyDescent="0.25">
      <c r="B5" s="41" t="s">
        <v>79</v>
      </c>
      <c r="C5" s="45"/>
    </row>
    <row r="6" spans="1:3" ht="14.25" customHeight="1" x14ac:dyDescent="0.25">
      <c r="B6" s="41" t="s">
        <v>80</v>
      </c>
      <c r="C6" s="45"/>
    </row>
    <row r="7" spans="1:3" ht="14.25" customHeight="1" x14ac:dyDescent="0.25">
      <c r="B7" s="41" t="s">
        <v>81</v>
      </c>
      <c r="C7" s="45"/>
    </row>
    <row r="8" spans="1:3" ht="14.25" customHeight="1" x14ac:dyDescent="0.25">
      <c r="B8" s="41" t="s">
        <v>82</v>
      </c>
      <c r="C8" s="45"/>
    </row>
    <row r="9" spans="1:3" ht="14.25" customHeight="1" x14ac:dyDescent="0.25">
      <c r="B9" s="41" t="s">
        <v>83</v>
      </c>
      <c r="C9" s="45"/>
    </row>
    <row r="10" spans="1:3" ht="14.25" customHeight="1" x14ac:dyDescent="0.25">
      <c r="B10" s="41" t="s">
        <v>84</v>
      </c>
      <c r="C10" s="45"/>
    </row>
    <row r="11" spans="1:3" ht="14.25" customHeight="1" x14ac:dyDescent="0.25">
      <c r="B11" s="48" t="s">
        <v>148</v>
      </c>
      <c r="C11" s="47">
        <f>SUM(C2:C10)</f>
        <v>0</v>
      </c>
    </row>
    <row r="12" spans="1:3" ht="14.25" customHeight="1" x14ac:dyDescent="0.25">
      <c r="B12" s="44"/>
      <c r="C12" s="44"/>
    </row>
    <row r="13" spans="1:3" ht="14.25" customHeight="1" x14ac:dyDescent="0.3">
      <c r="A13" s="11" t="s">
        <v>85</v>
      </c>
      <c r="B13" s="41" t="s">
        <v>86</v>
      </c>
      <c r="C13" s="45"/>
    </row>
    <row r="14" spans="1:3" ht="14.25" customHeight="1" x14ac:dyDescent="0.25">
      <c r="B14" s="41" t="s">
        <v>87</v>
      </c>
      <c r="C14" s="45"/>
    </row>
    <row r="15" spans="1:3" ht="14.25" customHeight="1" x14ac:dyDescent="0.25">
      <c r="B15" s="41" t="s">
        <v>88</v>
      </c>
      <c r="C15" s="45"/>
    </row>
    <row r="16" spans="1:3" ht="14.25" customHeight="1" x14ac:dyDescent="0.25">
      <c r="B16" s="41" t="s">
        <v>89</v>
      </c>
      <c r="C16" s="45"/>
    </row>
    <row r="17" spans="2:3" ht="13" x14ac:dyDescent="0.25">
      <c r="B17" s="48" t="s">
        <v>148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defaultColWidth="11.453125" defaultRowHeight="12.5" x14ac:dyDescent="0.25"/>
  <cols>
    <col min="1" max="1" width="17" style="56" customWidth="1"/>
    <col min="2" max="2" width="19.1796875" style="56" customWidth="1"/>
    <col min="3" max="3" width="13.453125" style="56" customWidth="1"/>
    <col min="4" max="16384" width="11.453125" style="56"/>
  </cols>
  <sheetData>
    <row r="1" spans="1:5" ht="13" x14ac:dyDescent="0.3">
      <c r="A1" s="76" t="s">
        <v>203</v>
      </c>
      <c r="B1" s="77" t="s">
        <v>202</v>
      </c>
      <c r="C1" s="77" t="s">
        <v>201</v>
      </c>
      <c r="D1" s="77" t="s">
        <v>200</v>
      </c>
      <c r="E1" s="77" t="s">
        <v>199</v>
      </c>
    </row>
    <row r="2" spans="1:5" ht="13" x14ac:dyDescent="0.3">
      <c r="A2" s="74" t="s">
        <v>198</v>
      </c>
      <c r="B2" s="69" t="s">
        <v>32</v>
      </c>
      <c r="C2" s="72"/>
      <c r="D2" s="72"/>
      <c r="E2" s="95" t="str">
        <f>IF(E$7="","",E$7)</f>
        <v/>
      </c>
    </row>
    <row r="3" spans="1:5" x14ac:dyDescent="0.25">
      <c r="A3" s="70"/>
      <c r="B3" s="69" t="s">
        <v>1</v>
      </c>
      <c r="C3" s="72"/>
      <c r="D3" s="72"/>
      <c r="E3" s="95" t="str">
        <f>IF(E$7="","",E$7)</f>
        <v/>
      </c>
    </row>
    <row r="4" spans="1:5" x14ac:dyDescent="0.25">
      <c r="A4" s="70"/>
      <c r="B4" s="69" t="s">
        <v>2</v>
      </c>
      <c r="C4" s="72"/>
      <c r="D4" s="72"/>
      <c r="E4" s="95" t="str">
        <f>IF(E$7="","",E$7)</f>
        <v/>
      </c>
    </row>
    <row r="5" spans="1:5" x14ac:dyDescent="0.25">
      <c r="A5" s="70"/>
      <c r="B5" s="69" t="s">
        <v>3</v>
      </c>
      <c r="C5" s="72"/>
      <c r="D5" s="72"/>
      <c r="E5" s="95" t="str">
        <f>IF(E$7="","",E$7)</f>
        <v/>
      </c>
    </row>
    <row r="6" spans="1:5" x14ac:dyDescent="0.25">
      <c r="A6" s="70"/>
      <c r="B6" s="69" t="s">
        <v>4</v>
      </c>
      <c r="C6" s="72"/>
      <c r="D6" s="72"/>
      <c r="E6" s="95" t="str">
        <f>IF(E$7="","",E$7)</f>
        <v/>
      </c>
    </row>
    <row r="7" spans="1:5" x14ac:dyDescent="0.25">
      <c r="A7" s="70"/>
      <c r="B7" s="69" t="s">
        <v>195</v>
      </c>
      <c r="C7" s="68"/>
      <c r="D7" s="67"/>
      <c r="E7" s="72"/>
    </row>
    <row r="9" spans="1:5" ht="13" x14ac:dyDescent="0.3">
      <c r="A9" s="76" t="s">
        <v>197</v>
      </c>
      <c r="B9" s="75" t="s">
        <v>32</v>
      </c>
      <c r="C9" s="72"/>
      <c r="D9" s="72"/>
      <c r="E9" s="96"/>
    </row>
    <row r="10" spans="1:5" x14ac:dyDescent="0.25">
      <c r="A10" s="70"/>
      <c r="B10" s="69" t="s">
        <v>1</v>
      </c>
      <c r="C10" s="72"/>
      <c r="D10" s="72"/>
      <c r="E10" s="95"/>
    </row>
    <row r="11" spans="1:5" x14ac:dyDescent="0.25">
      <c r="A11" s="70"/>
      <c r="B11" s="69" t="s">
        <v>2</v>
      </c>
      <c r="C11" s="72"/>
      <c r="D11" s="72"/>
      <c r="E11" s="95"/>
    </row>
    <row r="12" spans="1:5" x14ac:dyDescent="0.25">
      <c r="A12" s="70"/>
      <c r="B12" s="69" t="s">
        <v>3</v>
      </c>
      <c r="C12" s="72"/>
      <c r="D12" s="72"/>
      <c r="E12" s="95"/>
    </row>
    <row r="13" spans="1:5" x14ac:dyDescent="0.25">
      <c r="A13" s="70"/>
      <c r="B13" s="69" t="s">
        <v>4</v>
      </c>
      <c r="C13" s="72"/>
      <c r="D13" s="72"/>
      <c r="E13" s="95"/>
    </row>
    <row r="14" spans="1:5" x14ac:dyDescent="0.25">
      <c r="A14" s="70"/>
      <c r="B14" s="69" t="s">
        <v>195</v>
      </c>
      <c r="C14" s="68"/>
      <c r="D14" s="67"/>
      <c r="E14" s="72"/>
    </row>
    <row r="16" spans="1:5" ht="13" x14ac:dyDescent="0.3">
      <c r="A16" s="74" t="s">
        <v>196</v>
      </c>
      <c r="B16" s="69" t="s">
        <v>32</v>
      </c>
      <c r="C16" s="66"/>
      <c r="D16" s="73"/>
      <c r="E16" s="96" t="str">
        <f>IF(E$21="","",E$21)</f>
        <v/>
      </c>
    </row>
    <row r="17" spans="1:5" x14ac:dyDescent="0.25">
      <c r="A17" s="70"/>
      <c r="B17" s="69" t="s">
        <v>1</v>
      </c>
      <c r="C17" s="66"/>
      <c r="D17" s="72"/>
      <c r="E17" s="95" t="str">
        <f>IF(E$21="","",E$21)</f>
        <v/>
      </c>
    </row>
    <row r="18" spans="1:5" x14ac:dyDescent="0.25">
      <c r="A18" s="70"/>
      <c r="B18" s="69" t="s">
        <v>2</v>
      </c>
      <c r="C18" s="66"/>
      <c r="D18" s="72"/>
      <c r="E18" s="95" t="str">
        <f>IF(E$21="","",E$21)</f>
        <v/>
      </c>
    </row>
    <row r="19" spans="1:5" x14ac:dyDescent="0.25">
      <c r="A19" s="70"/>
      <c r="B19" s="69" t="s">
        <v>3</v>
      </c>
      <c r="C19" s="66"/>
      <c r="D19" s="72"/>
      <c r="E19" s="95" t="str">
        <f>IF(E$21="","",E$21)</f>
        <v/>
      </c>
    </row>
    <row r="20" spans="1:5" x14ac:dyDescent="0.25">
      <c r="A20" s="70"/>
      <c r="B20" s="69" t="s">
        <v>4</v>
      </c>
      <c r="C20" s="66"/>
      <c r="D20" s="71"/>
      <c r="E20" s="95" t="str">
        <f>IF(E$21="","",E$21)</f>
        <v/>
      </c>
    </row>
    <row r="21" spans="1:5" x14ac:dyDescent="0.25">
      <c r="A21" s="70"/>
      <c r="B21" s="69" t="s">
        <v>195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100" t="s">
        <v>187</v>
      </c>
      <c r="B1" s="77" t="s">
        <v>210</v>
      </c>
      <c r="C1" s="101" t="s">
        <v>211</v>
      </c>
      <c r="D1" s="101" t="s">
        <v>215</v>
      </c>
    </row>
    <row r="2" spans="1:4" ht="13" x14ac:dyDescent="0.3">
      <c r="A2" s="101" t="s">
        <v>70</v>
      </c>
      <c r="B2" s="69" t="s">
        <v>67</v>
      </c>
      <c r="C2" s="69" t="s">
        <v>212</v>
      </c>
      <c r="D2" s="72"/>
    </row>
    <row r="3" spans="1:4" ht="13" x14ac:dyDescent="0.3">
      <c r="A3" s="101" t="s">
        <v>214</v>
      </c>
      <c r="B3" s="69" t="s">
        <v>201</v>
      </c>
      <c r="C3" s="69" t="s">
        <v>213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2018-07-02T08:53:20Z</dcterms:modified>
</cp:coreProperties>
</file>