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C5" i="50" l="1"/>
  <c r="D5" i="50"/>
  <c r="E5" i="50"/>
  <c r="F5" i="50"/>
  <c r="G5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<sst xmlns="http://schemas.openxmlformats.org/spreadsheetml/2006/main" count="378" uniqueCount="210">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</sst>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101">
        <v>0.114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101">
        <v>0.42100000000000004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101">
        <v>0.121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5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101">
        <v>0.496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30.364939799999998</v>
      </c>
      <c r="E30" s="57" t="s">
        <v>202</v>
      </c>
    </row>
    <row r="31" spans="1:5" ht="15.75" customHeight="1" x14ac:dyDescent="0.25">
      <c r="A31" s="82" t="s">
        <v>28</v>
      </c>
      <c r="B31" s="101">
        <v>0.83700000000000008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3.0000000000000001E-3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5.3831960000000005E-2</v>
      </c>
      <c r="C3" s="28">
        <f>frac_mam_1_5months * 2.6</f>
        <v>5.3831960000000005E-2</v>
      </c>
      <c r="D3" s="28">
        <f>frac_mam_6_11months * 2.6</f>
        <v>5.3831960000000005E-2</v>
      </c>
      <c r="E3" s="28">
        <f>frac_mam_12_23months * 2.6</f>
        <v>0.16329222000000002</v>
      </c>
      <c r="F3" s="28">
        <f>frac_mam_24_59months * 2.6</f>
        <v>0.11700598000000001</v>
      </c>
    </row>
    <row r="4" spans="1:6" ht="15.75" customHeight="1" x14ac:dyDescent="0.25">
      <c r="A4" s="3" t="s">
        <v>66</v>
      </c>
      <c r="B4" s="28">
        <f>frac_sam_1month * 2.6</f>
        <v>0.38587717999999999</v>
      </c>
      <c r="C4" s="28">
        <f>frac_sam_1_5months * 2.6</f>
        <v>0.38587717999999999</v>
      </c>
      <c r="D4" s="28">
        <f>frac_sam_6_11months * 2.6</f>
        <v>5.9553780000000001E-2</v>
      </c>
      <c r="E4" s="28">
        <f>frac_sam_12_23months * 2.6</f>
        <v>7.0862739999999994E-2</v>
      </c>
      <c r="F4" s="28">
        <f>frac_sam_24_59months * 2.6</f>
        <v>3.501862E-2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0.62</v>
      </c>
      <c r="E2" s="38">
        <f>food_insecure</f>
        <v>0.62</v>
      </c>
      <c r="F2" s="38">
        <f>food_insecure</f>
        <v>0.62</v>
      </c>
      <c r="G2" s="38">
        <f>food_insecure</f>
        <v>0.62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0.62</v>
      </c>
      <c r="F5" s="38">
        <f>food_insecure</f>
        <v>0.62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0.62</v>
      </c>
      <c r="F8" s="38">
        <f>food_insecure</f>
        <v>0.62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0.47700000000000004</v>
      </c>
      <c r="E9" s="38">
        <f>IF(ISBLANK(comm_deliv), frac_children_health_facility,1)</f>
        <v>0.47700000000000004</v>
      </c>
      <c r="F9" s="38">
        <f>IF(ISBLANK(comm_deliv), frac_children_health_facility,1)</f>
        <v>0.47700000000000004</v>
      </c>
      <c r="G9" s="38">
        <f>IF(ISBLANK(comm_deliv), frac_children_health_facility,1)</f>
        <v>0.47700000000000004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0.62</v>
      </c>
      <c r="I14" s="38">
        <f>food_insecure</f>
        <v>0.62</v>
      </c>
      <c r="J14" s="38">
        <f>food_insecure</f>
        <v>0.62</v>
      </c>
      <c r="K14" s="38">
        <f>food_insecure</f>
        <v>0.62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0.56830000000000003</v>
      </c>
      <c r="I17" s="38">
        <f>frac_PW_health_facility</f>
        <v>0.56830000000000003</v>
      </c>
      <c r="J17" s="38">
        <f>frac_PW_health_facility</f>
        <v>0.56830000000000003</v>
      </c>
      <c r="K17" s="38">
        <f>frac_PW_health_facility</f>
        <v>0.56830000000000003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0.37219999999999998</v>
      </c>
      <c r="I18" s="38">
        <f>frac_malaria_risk</f>
        <v>0.37219999999999998</v>
      </c>
      <c r="J18" s="38">
        <f>frac_malaria_risk</f>
        <v>0.37219999999999998</v>
      </c>
      <c r="K18" s="38">
        <f>frac_malaria_risk</f>
        <v>0.37219999999999998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0.28281119999999993</v>
      </c>
      <c r="M24" s="38">
        <f>(1-food_insecure)*(0.49)+food_insecure*(0.7)</f>
        <v>0.62019999999999997</v>
      </c>
      <c r="N24" s="38">
        <f>(1-food_insecure)*(0.49)+food_insecure*(0.7)</f>
        <v>0.62019999999999997</v>
      </c>
      <c r="O24" s="38">
        <f>(1-food_insecure)*(0.49)+food_insecure*(0.7)</f>
        <v>0.62019999999999997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0.12120479999999997</v>
      </c>
      <c r="M25" s="38">
        <f>(1-food_insecure)*(0.21)+food_insecure*(0.3)</f>
        <v>0.26579999999999998</v>
      </c>
      <c r="N25" s="38">
        <f>(1-food_insecure)*(0.21)+food_insecure*(0.3)</f>
        <v>0.26579999999999998</v>
      </c>
      <c r="O25" s="38">
        <f>(1-food_insecure)*(0.21)+food_insecure*(0.3)</f>
        <v>0.26579999999999998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5.1983999999999989E-2</v>
      </c>
      <c r="M26" s="38">
        <f>(1-food_insecure)*(0.3)</f>
        <v>0.11399999999999999</v>
      </c>
      <c r="N26" s="38">
        <f>(1-food_insecure)*(0.3)</f>
        <v>0.11399999999999999</v>
      </c>
      <c r="O26" s="38">
        <f>(1-food_insecure)*(0.3)</f>
        <v>0.11399999999999999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0.54400000000000004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0.37219999999999998</v>
      </c>
      <c r="D33" s="38">
        <f t="shared" si="3"/>
        <v>0.37219999999999998</v>
      </c>
      <c r="E33" s="38">
        <f t="shared" si="3"/>
        <v>0.37219999999999998</v>
      </c>
      <c r="F33" s="38">
        <f t="shared" si="3"/>
        <v>0.37219999999999998</v>
      </c>
      <c r="G33" s="38">
        <f t="shared" si="3"/>
        <v>0.37219999999999998</v>
      </c>
      <c r="H33" s="38">
        <f t="shared" si="3"/>
        <v>0.37219999999999998</v>
      </c>
      <c r="I33" s="38">
        <f t="shared" si="3"/>
        <v>0.37219999999999998</v>
      </c>
      <c r="J33" s="38">
        <f t="shared" si="3"/>
        <v>0.37219999999999998</v>
      </c>
      <c r="K33" s="38">
        <f t="shared" si="3"/>
        <v>0.37219999999999998</v>
      </c>
      <c r="L33" s="38">
        <f t="shared" si="3"/>
        <v>0.37219999999999998</v>
      </c>
      <c r="M33" s="38">
        <f t="shared" si="3"/>
        <v>0.37219999999999998</v>
      </c>
      <c r="N33" s="38">
        <f t="shared" si="3"/>
        <v>0.37219999999999998</v>
      </c>
      <c r="O33" s="38">
        <f t="shared" si="3"/>
        <v>0.37219999999999998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671489.24720106914</v>
      </c>
    </row>
    <row r="8" spans="1:5" ht="15" customHeight="1" x14ac:dyDescent="0.3">
      <c r="B8" s="9" t="s">
        <v>106</v>
      </c>
      <c r="C8" s="106">
        <v>0.62</v>
      </c>
      <c r="D8" s="86"/>
    </row>
    <row r="9" spans="1:5" ht="38.25" customHeight="1" x14ac:dyDescent="0.25">
      <c r="A9" s="92"/>
      <c r="B9" s="12" t="s">
        <v>107</v>
      </c>
      <c r="C9" s="102">
        <v>0.37219999999999998</v>
      </c>
      <c r="D9" s="86"/>
    </row>
    <row r="10" spans="1:5" ht="15" customHeight="1" x14ac:dyDescent="0.25">
      <c r="A10" s="92"/>
      <c r="B10" s="12" t="s">
        <v>105</v>
      </c>
      <c r="C10" s="101">
        <v>0.54400000000000004</v>
      </c>
    </row>
    <row r="11" spans="1:5" ht="15" customHeight="1" x14ac:dyDescent="0.25">
      <c r="A11" s="92"/>
      <c r="B11" s="9" t="s">
        <v>108</v>
      </c>
      <c r="C11" s="101">
        <v>0.56830000000000003</v>
      </c>
      <c r="D11" s="86"/>
    </row>
    <row r="12" spans="1:5" ht="15" customHeight="1" x14ac:dyDescent="0.25">
      <c r="A12" s="92"/>
      <c r="B12" s="9" t="s">
        <v>109</v>
      </c>
      <c r="C12" s="101">
        <v>0.47700000000000004</v>
      </c>
      <c r="D12" s="86"/>
    </row>
    <row r="13" spans="1:5" ht="15" customHeight="1" x14ac:dyDescent="0.25">
      <c r="A13" s="92"/>
      <c r="B13" s="9" t="s">
        <v>110</v>
      </c>
      <c r="C13" s="101">
        <v>0.21100000000000002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8.1100000000000005E-2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0.67820000000000003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0.23519999999999999</v>
      </c>
      <c r="D25" s="89"/>
      <c r="E25" s="87"/>
    </row>
    <row r="26" spans="1:6" ht="15" customHeight="1" x14ac:dyDescent="0.3">
      <c r="A26" s="92"/>
      <c r="B26" s="20" t="s">
        <v>104</v>
      </c>
      <c r="C26" s="101">
        <v>5.4999999999999997E-3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0.20250000000000001</v>
      </c>
      <c r="D29" s="86"/>
    </row>
    <row r="30" spans="1:6" ht="14.25" customHeight="1" x14ac:dyDescent="0.3">
      <c r="A30" s="92"/>
      <c r="B30" s="32" t="s">
        <v>76</v>
      </c>
      <c r="C30" s="103">
        <v>7.0400000000000004E-2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0.1454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0.58179999999999998</v>
      </c>
      <c r="D32" s="86"/>
    </row>
    <row r="33" spans="1:5" ht="13.2" x14ac:dyDescent="0.25">
      <c r="B33" s="34" t="s">
        <v>129</v>
      </c>
      <c r="C33" s="111">
        <f>SUM(C29:C32)</f>
        <v>1.0001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194.364</v>
      </c>
      <c r="D37" s="88"/>
      <c r="E37" s="88"/>
    </row>
    <row r="38" spans="1:5" ht="15" customHeight="1" x14ac:dyDescent="0.25">
      <c r="A38" s="92"/>
      <c r="B38" s="18" t="s">
        <v>91</v>
      </c>
      <c r="C38" s="104">
        <v>50.657000000000004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120.38210000000001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9.4100000000000003E-2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137188.00611213795</v>
      </c>
      <c r="C2" s="78">
        <v>177989.79061583546</v>
      </c>
      <c r="D2" s="78">
        <v>255953.80505931968</v>
      </c>
      <c r="E2" s="78">
        <v>186022.60654862897</v>
      </c>
      <c r="F2" s="78">
        <v>104223.32602224567</v>
      </c>
      <c r="G2" s="23">
        <f t="shared" ref="G2:G15" si="0">C2+D2+E2+F2</f>
        <v>724189.52824602986</v>
      </c>
      <c r="H2" s="23">
        <f>(B2 + stillbirth*B2/(1000-stillbirth))/(1-abortion)</f>
        <v>162108.04986716251</v>
      </c>
      <c r="I2" s="23">
        <f t="shared" ref="I2:I13" si="1">G2-H2</f>
        <v>562081.47837886738</v>
      </c>
    </row>
    <row r="3" spans="1:9" ht="15.75" customHeight="1" x14ac:dyDescent="0.25">
      <c r="A3" s="9">
        <v>2018</v>
      </c>
      <c r="B3" s="77">
        <v>140819.79920650294</v>
      </c>
      <c r="C3" s="78">
        <v>184863.28500018705</v>
      </c>
      <c r="D3" s="78">
        <v>264324.10143526969</v>
      </c>
      <c r="E3" s="78">
        <v>192341.92754036264</v>
      </c>
      <c r="F3" s="78">
        <v>107481.65741736029</v>
      </c>
      <c r="G3" s="23">
        <f t="shared" si="0"/>
        <v>749010.97139317961</v>
      </c>
      <c r="H3" s="23">
        <f>(B3 + stillbirth*B3/(1000-stillbirth))/(1-abortion)</f>
        <v>166399.55400614167</v>
      </c>
      <c r="I3" s="23">
        <f t="shared" si="1"/>
        <v>582611.417387038</v>
      </c>
    </row>
    <row r="4" spans="1:9" ht="15.75" customHeight="1" x14ac:dyDescent="0.25">
      <c r="A4" s="9">
        <v>2019</v>
      </c>
      <c r="B4" s="77">
        <v>144348.2057306772</v>
      </c>
      <c r="C4" s="78">
        <v>192047.70915249342</v>
      </c>
      <c r="D4" s="78">
        <v>273112.70518822694</v>
      </c>
      <c r="E4" s="78">
        <v>198921.14123477851</v>
      </c>
      <c r="F4" s="78">
        <v>111016.0202767101</v>
      </c>
      <c r="G4" s="23">
        <f t="shared" si="0"/>
        <v>775097.575852209</v>
      </c>
      <c r="H4" s="23">
        <f>(B4 + stillbirth*B4/(1000-stillbirth))/(1-abortion)</f>
        <v>170568.89152319051</v>
      </c>
      <c r="I4" s="23">
        <f t="shared" si="1"/>
        <v>604528.68432901846</v>
      </c>
    </row>
    <row r="5" spans="1:9" ht="15.75" customHeight="1" x14ac:dyDescent="0.25">
      <c r="A5" s="9">
        <v>2020</v>
      </c>
      <c r="B5" s="77">
        <v>147813.50937615341</v>
      </c>
      <c r="C5" s="78">
        <v>199521.33555327501</v>
      </c>
      <c r="D5" s="78">
        <v>282401.46519542584</v>
      </c>
      <c r="E5" s="78">
        <v>205721.13306358445</v>
      </c>
      <c r="F5" s="78">
        <v>115111.58111865057</v>
      </c>
      <c r="G5" s="23">
        <f t="shared" si="0"/>
        <v>802755.51493093593</v>
      </c>
      <c r="H5" s="23">
        <f>(B5 + stillbirth*B5/(1000-stillbirth))/(1-abortion)</f>
        <v>174663.66359609706</v>
      </c>
      <c r="I5" s="23">
        <f t="shared" si="1"/>
        <v>628091.8513348389</v>
      </c>
    </row>
    <row r="6" spans="1:9" ht="15.75" customHeight="1" x14ac:dyDescent="0.25">
      <c r="A6" s="9">
        <v>2021</v>
      </c>
      <c r="B6" s="77">
        <v>151553.09635664953</v>
      </c>
      <c r="C6" s="78">
        <v>207241.86170389882</v>
      </c>
      <c r="D6" s="78">
        <v>292243.87324277544</v>
      </c>
      <c r="E6" s="78">
        <v>212725.84413613466</v>
      </c>
      <c r="F6" s="78">
        <v>119030.97087884939</v>
      </c>
      <c r="G6" s="23">
        <f t="shared" si="0"/>
        <v>831242.54996165831</v>
      </c>
      <c r="H6" s="23">
        <f>(B6 + stillbirth*B6/(1000-stillbirth))/(1-abortion)</f>
        <v>179082.54225682587</v>
      </c>
      <c r="I6" s="23">
        <f t="shared" si="1"/>
        <v>652160.00770483247</v>
      </c>
    </row>
    <row r="7" spans="1:9" ht="15.75" customHeight="1" x14ac:dyDescent="0.25">
      <c r="A7" s="9">
        <v>2022</v>
      </c>
      <c r="B7" s="77">
        <v>155247.00377286616</v>
      </c>
      <c r="C7" s="78">
        <v>215187.3039648128</v>
      </c>
      <c r="D7" s="78">
        <v>302640.65436954249</v>
      </c>
      <c r="E7" s="78">
        <v>219930.13223547698</v>
      </c>
      <c r="F7" s="78">
        <v>123126.28858246728</v>
      </c>
      <c r="G7" s="23">
        <f t="shared" si="0"/>
        <v>860884.37915229949</v>
      </c>
      <c r="H7" s="23">
        <f>(B7 + stillbirth*B7/(1000-stillbirth))/(1-abortion)</f>
        <v>183447.44371288505</v>
      </c>
      <c r="I7" s="23">
        <f t="shared" si="1"/>
        <v>677436.93543941446</v>
      </c>
    </row>
    <row r="8" spans="1:9" ht="15.75" customHeight="1" x14ac:dyDescent="0.25">
      <c r="A8" s="9">
        <v>2023</v>
      </c>
      <c r="B8" s="77">
        <v>159016.32983849285</v>
      </c>
      <c r="C8" s="78">
        <v>223298.15710585102</v>
      </c>
      <c r="D8" s="78">
        <v>313643.08496387635</v>
      </c>
      <c r="E8" s="78">
        <v>227309.55075642886</v>
      </c>
      <c r="F8" s="78">
        <v>127404.51577276726</v>
      </c>
      <c r="G8" s="23">
        <f t="shared" si="0"/>
        <v>891655.3085989235</v>
      </c>
      <c r="H8" s="23">
        <f>(B8 + stillbirth*B8/(1000-stillbirth))/(1-abortion)</f>
        <v>187901.46352940417</v>
      </c>
      <c r="I8" s="23">
        <f t="shared" si="1"/>
        <v>703753.84506951936</v>
      </c>
    </row>
    <row r="9" spans="1:9" ht="15.75" customHeight="1" x14ac:dyDescent="0.25">
      <c r="A9" s="9">
        <v>2024</v>
      </c>
      <c r="B9" s="77">
        <v>163098.16343720199</v>
      </c>
      <c r="C9" s="78">
        <v>231513.03768298286</v>
      </c>
      <c r="D9" s="78">
        <v>325306.67080964957</v>
      </c>
      <c r="E9" s="78">
        <v>234863.93110171313</v>
      </c>
      <c r="F9" s="78">
        <v>131865.58298165718</v>
      </c>
      <c r="G9" s="23">
        <f t="shared" si="0"/>
        <v>923549.22257600282</v>
      </c>
      <c r="H9" s="23">
        <f>(B9 + stillbirth*B9/(1000-stillbirth))/(1-abortion)</f>
        <v>192724.75751348701</v>
      </c>
      <c r="I9" s="23">
        <f t="shared" si="1"/>
        <v>730824.46506251581</v>
      </c>
    </row>
    <row r="10" spans="1:9" ht="15.75" customHeight="1" x14ac:dyDescent="0.25">
      <c r="A10" s="9">
        <v>2025</v>
      </c>
      <c r="B10" s="77">
        <v>167334.74737224838</v>
      </c>
      <c r="C10" s="78">
        <v>239794.637538988</v>
      </c>
      <c r="D10" s="78">
        <v>337662.18579574354</v>
      </c>
      <c r="E10" s="78">
        <v>242639.76397049596</v>
      </c>
      <c r="F10" s="78">
        <v>136490.45595188258</v>
      </c>
      <c r="G10" s="23">
        <f t="shared" si="0"/>
        <v>956587.04325711005</v>
      </c>
      <c r="H10" s="23">
        <f>(B10 + stillbirth*B10/(1000-stillbirth))/(1-abortion)</f>
        <v>197730.9120547779</v>
      </c>
      <c r="I10" s="23">
        <f t="shared" si="1"/>
        <v>758856.13120233221</v>
      </c>
    </row>
    <row r="11" spans="1:9" ht="15.75" customHeight="1" x14ac:dyDescent="0.25">
      <c r="A11" s="9">
        <v>2026</v>
      </c>
      <c r="B11" s="77">
        <v>171458.26511798264</v>
      </c>
      <c r="C11" s="78">
        <v>248074.82873459469</v>
      </c>
      <c r="D11" s="78">
        <v>350639.38167319336</v>
      </c>
      <c r="E11" s="78">
        <v>250649.14621741077</v>
      </c>
      <c r="F11" s="78">
        <v>141264.37271385748</v>
      </c>
      <c r="G11" s="23">
        <f t="shared" si="0"/>
        <v>990627.7293390563</v>
      </c>
      <c r="H11" s="23">
        <f>(B11 + stillbirth*B11/(1000-stillbirth))/(1-abortion)</f>
        <v>202603.46206332036</v>
      </c>
      <c r="I11" s="23">
        <f t="shared" si="1"/>
        <v>788024.26727573597</v>
      </c>
    </row>
    <row r="12" spans="1:9" ht="15.75" customHeight="1" x14ac:dyDescent="0.25">
      <c r="A12" s="9">
        <v>2027</v>
      </c>
      <c r="B12" s="77">
        <v>176087.34731093634</v>
      </c>
      <c r="C12" s="78">
        <v>256327.78582916415</v>
      </c>
      <c r="D12" s="78">
        <v>364176.87178407318</v>
      </c>
      <c r="E12" s="78">
        <v>258950.45464966079</v>
      </c>
      <c r="F12" s="78">
        <v>146211.23029128814</v>
      </c>
      <c r="G12" s="23">
        <f t="shared" si="0"/>
        <v>1025666.3425541862</v>
      </c>
      <c r="H12" s="23">
        <f>(B12 + stillbirth*B12/(1000-stillbirth))/(1-abortion)</f>
        <v>208073.41172029797</v>
      </c>
      <c r="I12" s="23">
        <f t="shared" si="1"/>
        <v>817592.93083388824</v>
      </c>
    </row>
    <row r="13" spans="1:9" ht="15.75" customHeight="1" x14ac:dyDescent="0.25">
      <c r="A13" s="9">
        <v>2028</v>
      </c>
      <c r="B13" s="77">
        <v>180393.87164286873</v>
      </c>
      <c r="C13" s="78">
        <v>264531.52518314437</v>
      </c>
      <c r="D13" s="78">
        <v>378180.36074373464</v>
      </c>
      <c r="E13" s="78">
        <v>267609.65295191965</v>
      </c>
      <c r="F13" s="78">
        <v>151344.57496214763</v>
      </c>
      <c r="G13" s="23">
        <f t="shared" si="0"/>
        <v>1061666.1138409465</v>
      </c>
      <c r="H13" s="23">
        <f>(B13 + stillbirth*B13/(1000-stillbirth))/(1-abortion)</f>
        <v>213162.21125124532</v>
      </c>
      <c r="I13" s="23">
        <f t="shared" si="1"/>
        <v>848503.90258970112</v>
      </c>
    </row>
    <row r="14" spans="1:9" ht="15.75" customHeight="1" x14ac:dyDescent="0.25">
      <c r="A14" s="9">
        <v>2029</v>
      </c>
      <c r="B14" s="8">
        <v>184923.48030314891</v>
      </c>
      <c r="C14" s="22">
        <v>272659.83717578795</v>
      </c>
      <c r="D14" s="22">
        <v>392572.59159029997</v>
      </c>
      <c r="E14" s="22">
        <v>276697.84702581313</v>
      </c>
      <c r="F14" s="22">
        <v>156673.15970604931</v>
      </c>
      <c r="G14" s="23">
        <f t="shared" si="0"/>
        <v>1098603.4354979503</v>
      </c>
      <c r="H14" s="23">
        <f>(B14 + stillbirth*B14/(1000-stillbirth))/(1-abortion)</f>
        <v>218514.61812258084</v>
      </c>
      <c r="I14" s="23">
        <f t="shared" ref="I14:I15" si="2">G14-H14</f>
        <v>880088.81737536949</v>
      </c>
    </row>
    <row r="15" spans="1:9" ht="15.75" customHeight="1" x14ac:dyDescent="0.25">
      <c r="A15" s="9">
        <v>2030</v>
      </c>
      <c r="B15" s="8">
        <v>191344.85724857627</v>
      </c>
      <c r="C15" s="22">
        <v>280602.76092265616</v>
      </c>
      <c r="D15" s="22">
        <v>407302.00597590505</v>
      </c>
      <c r="E15" s="22">
        <v>286302.45455952856</v>
      </c>
      <c r="F15" s="22">
        <v>162182.15308531496</v>
      </c>
      <c r="G15" s="23">
        <f t="shared" si="0"/>
        <v>1136389.3745434047</v>
      </c>
      <c r="H15" s="23">
        <f>(B15 + stillbirth*B15/(1000-stillbirth))/(1-abortion)</f>
        <v>226102.43081543612</v>
      </c>
      <c r="I15" s="23">
        <f t="shared" si="2"/>
        <v>910286.94372796849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0.89613379999999998</v>
      </c>
      <c r="D2" s="101">
        <v>0.89613379999999998</v>
      </c>
      <c r="E2" s="101">
        <v>0.75192009999999998</v>
      </c>
      <c r="F2" s="101">
        <v>0.28845189999999998</v>
      </c>
      <c r="G2" s="101">
        <v>0.28779670000000002</v>
      </c>
    </row>
    <row r="3" spans="1:15" ht="15.75" customHeight="1" x14ac:dyDescent="0.25">
      <c r="A3" s="5"/>
      <c r="B3" s="14" t="s">
        <v>118</v>
      </c>
      <c r="C3" s="101">
        <v>3.9490299999999999E-2</v>
      </c>
      <c r="D3" s="101">
        <v>3.9490299999999999E-2</v>
      </c>
      <c r="E3" s="101">
        <v>0.1551815</v>
      </c>
      <c r="F3" s="101">
        <v>0.21284629999999999</v>
      </c>
      <c r="G3" s="101">
        <v>0.27985290000000002</v>
      </c>
    </row>
    <row r="4" spans="1:15" ht="15.75" customHeight="1" x14ac:dyDescent="0.25">
      <c r="A4" s="5"/>
      <c r="B4" s="14" t="s">
        <v>116</v>
      </c>
      <c r="C4" s="101">
        <v>2.49173E-2</v>
      </c>
      <c r="D4" s="101">
        <v>2.49173E-2</v>
      </c>
      <c r="E4" s="101">
        <v>6.4769400000000005E-2</v>
      </c>
      <c r="F4" s="101">
        <v>0.33329730000000002</v>
      </c>
      <c r="G4" s="101">
        <v>0.2165976</v>
      </c>
    </row>
    <row r="5" spans="1:15" ht="15.75" customHeight="1" x14ac:dyDescent="0.25">
      <c r="A5" s="5"/>
      <c r="B5" s="14" t="s">
        <v>119</v>
      </c>
      <c r="C5" s="101">
        <v>3.9458699999999999E-2</v>
      </c>
      <c r="D5" s="101">
        <v>3.9458699999999999E-2</v>
      </c>
      <c r="E5" s="101">
        <v>2.8129000000000001E-2</v>
      </c>
      <c r="F5" s="101">
        <v>0.16540450000000001</v>
      </c>
      <c r="G5" s="101">
        <v>0.21575269999999999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0.77062569999999997</v>
      </c>
      <c r="D8" s="101">
        <v>0.77062569999999997</v>
      </c>
      <c r="E8" s="101">
        <v>0.63502130000000001</v>
      </c>
      <c r="F8" s="101">
        <v>0.74346020000000002</v>
      </c>
      <c r="G8" s="101">
        <v>0.77062569999999997</v>
      </c>
    </row>
    <row r="9" spans="1:15" ht="15.75" customHeight="1" x14ac:dyDescent="0.25">
      <c r="B9" s="9" t="s">
        <v>121</v>
      </c>
      <c r="C9" s="101">
        <v>0.16648019999999999</v>
      </c>
      <c r="D9" s="101">
        <v>0.16648019999999999</v>
      </c>
      <c r="E9" s="101">
        <v>0.32136880000000001</v>
      </c>
      <c r="F9" s="101">
        <v>0.16648019999999999</v>
      </c>
      <c r="G9" s="101">
        <v>0.17090320000000001</v>
      </c>
    </row>
    <row r="10" spans="1:15" ht="15.75" customHeight="1" x14ac:dyDescent="0.25">
      <c r="B10" s="9" t="s">
        <v>122</v>
      </c>
      <c r="C10" s="101">
        <v>2.07046E-2</v>
      </c>
      <c r="D10" s="101">
        <v>2.07046E-2</v>
      </c>
      <c r="E10" s="101">
        <v>2.07046E-2</v>
      </c>
      <c r="F10" s="101">
        <v>6.2804700000000005E-2</v>
      </c>
      <c r="G10" s="101">
        <v>4.5002300000000002E-2</v>
      </c>
    </row>
    <row r="11" spans="1:15" ht="15.75" customHeight="1" x14ac:dyDescent="0.25">
      <c r="B11" s="9" t="s">
        <v>123</v>
      </c>
      <c r="C11" s="101">
        <v>0.1484143</v>
      </c>
      <c r="D11" s="101">
        <v>0.1484143</v>
      </c>
      <c r="E11" s="101">
        <v>2.29053E-2</v>
      </c>
      <c r="F11" s="101">
        <v>2.7254899999999999E-2</v>
      </c>
      <c r="G11" s="101">
        <v>1.34687E-2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0.90339999999999998</v>
      </c>
      <c r="D14" s="101">
        <v>0.90339999999999998</v>
      </c>
      <c r="E14" s="101">
        <v>0.90339999999999998</v>
      </c>
      <c r="F14" s="101">
        <v>0.82299999999999995</v>
      </c>
      <c r="G14" s="101">
        <v>0.66</v>
      </c>
      <c r="H14" s="108">
        <v>0.46579999999999999</v>
      </c>
      <c r="I14" s="108">
        <v>0.32429999999999998</v>
      </c>
      <c r="J14" s="108">
        <v>0.25009999999999999</v>
      </c>
      <c r="K14" s="108">
        <v>0</v>
      </c>
      <c r="L14" s="108">
        <v>0.44640000000000002</v>
      </c>
      <c r="M14" s="108">
        <v>0.32240000000000002</v>
      </c>
      <c r="N14" s="108">
        <v>0.40050000000000002</v>
      </c>
      <c r="O14" s="108">
        <v>0.38800000000000001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0.39315967999999996</v>
      </c>
      <c r="D15" s="35">
        <f t="shared" si="0"/>
        <v>0.39315967999999996</v>
      </c>
      <c r="E15" s="35">
        <f t="shared" si="0"/>
        <v>0.39315967999999996</v>
      </c>
      <c r="F15" s="35">
        <f t="shared" si="0"/>
        <v>0.35816959999999998</v>
      </c>
      <c r="G15" s="35">
        <f t="shared" si="0"/>
        <v>0.28723199999999999</v>
      </c>
      <c r="H15" s="35">
        <f t="shared" si="0"/>
        <v>0.20271615999999998</v>
      </c>
      <c r="I15" s="35">
        <f t="shared" si="0"/>
        <v>0.14113535999999999</v>
      </c>
      <c r="J15" s="35">
        <f t="shared" si="0"/>
        <v>0.10884351999999999</v>
      </c>
      <c r="K15" s="35">
        <f t="shared" si="0"/>
        <v>0</v>
      </c>
      <c r="L15" s="35">
        <f t="shared" si="0"/>
        <v>0.19427327999999999</v>
      </c>
      <c r="M15" s="35">
        <f t="shared" si="0"/>
        <v>0.14030848000000001</v>
      </c>
      <c r="N15" s="35">
        <f t="shared" si="0"/>
        <v>0.1742976</v>
      </c>
      <c r="O15" s="35">
        <f t="shared" si="0"/>
        <v>0.1688576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72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0.92368589999999995</v>
      </c>
      <c r="D2" s="101">
        <v>0.32459120000000002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7.6314099999999996E-2</v>
      </c>
      <c r="D3" s="109">
        <v>0.39654080000000003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0.278868</v>
      </c>
      <c r="E4" s="103">
        <v>1</v>
      </c>
      <c r="F4" s="103">
        <v>0.82835060000000005</v>
      </c>
      <c r="G4" s="103">
        <v>0.13487089999999999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0</v>
      </c>
      <c r="F5" s="35">
        <f t="shared" si="0"/>
        <v>0.17164939999999995</v>
      </c>
      <c r="G5" s="35">
        <f t="shared" si="0"/>
        <v>0.86512909999999998</v>
      </c>
    </row>
    <row r="7" spans="1:7" x14ac:dyDescent="0.25">
      <c r="E7" s="15"/>
      <c r="F7" s="15"/>
      <c r="G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2018-11-14T07:02:02Z</dcterms:modified>
</cp:coreProperties>
</file>