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<sst xmlns="http://schemas.openxmlformats.org/spreadsheetml/2006/main" count="378" uniqueCount="210">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</sst>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8" fontId="5" fillId="0" borderId="0" xfId="0" applyNumberFormat="1" applyFont="1" applyAlignmen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7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topLeftCell="D1"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2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1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1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1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99">
        <v>0.113</v>
      </c>
      <c r="C6" s="56">
        <v>0.95</v>
      </c>
      <c r="D6" s="91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1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1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1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1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1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1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99">
        <v>0.254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99">
        <v>0.13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1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1">
        <v>0</v>
      </c>
      <c r="C18" s="56">
        <v>0.95</v>
      </c>
      <c r="D18" s="92">
        <v>5</v>
      </c>
      <c r="E18" s="57" t="s">
        <v>202</v>
      </c>
    </row>
    <row r="19" spans="1:5" ht="15.75" customHeight="1" x14ac:dyDescent="0.25">
      <c r="A19" s="55" t="s">
        <v>196</v>
      </c>
      <c r="B19" s="111">
        <v>0</v>
      </c>
      <c r="C19" s="56">
        <v>0.95</v>
      </c>
      <c r="D19" s="92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1">
        <v>0</v>
      </c>
      <c r="C20" s="56">
        <v>0.95</v>
      </c>
      <c r="D20" s="92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1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1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1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1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1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1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1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99">
        <v>0.19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1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1">
        <v>0</v>
      </c>
      <c r="C30" s="56">
        <v>0.95</v>
      </c>
      <c r="D30" s="93">
        <f>162*AVERAGE('Incidence of conditions'!B4:F4) + 0*AVERAGE('Incidence of conditions'!B3:F3)*IF(ISBLANK(manage_mam), 0, 1)</f>
        <v>14.012026704</v>
      </c>
      <c r="E30" s="57" t="s">
        <v>202</v>
      </c>
    </row>
    <row r="31" spans="1:5" ht="15.75" customHeight="1" x14ac:dyDescent="0.25">
      <c r="A31" s="82" t="s">
        <v>28</v>
      </c>
      <c r="B31" s="99">
        <v>0.52500000000000002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1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1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1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1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1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0">
        <v>0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1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0.15596464000000002</v>
      </c>
      <c r="C3" s="28">
        <f>frac_mam_1_5months * 2.6</f>
        <v>0.15596464000000002</v>
      </c>
      <c r="D3" s="28">
        <f>frac_mam_6_11months * 2.6</f>
        <v>8.1434859999999998E-2</v>
      </c>
      <c r="E3" s="28">
        <f>frac_mam_12_23months * 2.6</f>
        <v>3.8042680000000002E-2</v>
      </c>
      <c r="F3" s="28">
        <f>frac_mam_24_59months * 2.6</f>
        <v>7.831304E-2</v>
      </c>
    </row>
    <row r="4" spans="1:6" ht="15.75" customHeight="1" x14ac:dyDescent="0.25">
      <c r="A4" s="3" t="s">
        <v>66</v>
      </c>
      <c r="B4" s="28">
        <f>frac_sam_1month * 2.6</f>
        <v>7.6358099999999998E-2</v>
      </c>
      <c r="C4" s="28">
        <f>frac_sam_1_5months * 2.6</f>
        <v>7.6358099999999998E-2</v>
      </c>
      <c r="D4" s="28">
        <f>frac_sam_6_11months * 2.6</f>
        <v>0.14879384000000001</v>
      </c>
      <c r="E4" s="28">
        <f>frac_sam_12_23months * 2.6</f>
        <v>8.568039999999999E-2</v>
      </c>
      <c r="F4" s="28">
        <f>frac_sam_24_59months * 2.6</f>
        <v>4.5279519999999997E-2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</v>
      </c>
      <c r="E2" s="38">
        <f>food_insecure</f>
        <v>0.6</v>
      </c>
      <c r="F2" s="38">
        <f>food_insecure</f>
        <v>0.6</v>
      </c>
      <c r="G2" s="38">
        <f>food_insecure</f>
        <v>0.6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</v>
      </c>
      <c r="F5" s="38">
        <f>food_insecure</f>
        <v>0.6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</v>
      </c>
      <c r="F8" s="38">
        <f>food_insecure</f>
        <v>0.6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5.7999999999999996E-2</v>
      </c>
      <c r="E9" s="38">
        <f>IF(ISBLANK(comm_deliv), frac_children_health_facility,1)</f>
        <v>5.7999999999999996E-2</v>
      </c>
      <c r="F9" s="38">
        <f>IF(ISBLANK(comm_deliv), frac_children_health_facility,1)</f>
        <v>5.7999999999999996E-2</v>
      </c>
      <c r="G9" s="38">
        <f>IF(ISBLANK(comm_deliv), frac_children_health_facility,1)</f>
        <v>5.7999999999999996E-2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</v>
      </c>
      <c r="I14" s="38">
        <f>food_insecure</f>
        <v>0.6</v>
      </c>
      <c r="J14" s="38">
        <f>food_insecure</f>
        <v>0.6</v>
      </c>
      <c r="K14" s="38">
        <f>food_insecure</f>
        <v>0.6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0.46760000000000002</v>
      </c>
      <c r="I17" s="38">
        <f>frac_PW_health_facility</f>
        <v>0.46760000000000002</v>
      </c>
      <c r="J17" s="38">
        <f>frac_PW_health_facility</f>
        <v>0.46760000000000002</v>
      </c>
      <c r="K17" s="38">
        <f>frac_PW_health_facility</f>
        <v>0.46760000000000002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0.25319999999999998</v>
      </c>
      <c r="I18" s="38">
        <f>frac_malaria_risk</f>
        <v>0.25319999999999998</v>
      </c>
      <c r="J18" s="38">
        <f>frac_malaria_risk</f>
        <v>0.25319999999999998</v>
      </c>
      <c r="K18" s="38">
        <f>frac_malaria_risk</f>
        <v>0.25319999999999998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0.39319280000000001</v>
      </c>
      <c r="M24" s="38">
        <f>(1-food_insecure)*(0.49)+food_insecure*(0.7)</f>
        <v>0.61599999999999999</v>
      </c>
      <c r="N24" s="38">
        <f>(1-food_insecure)*(0.49)+food_insecure*(0.7)</f>
        <v>0.61599999999999999</v>
      </c>
      <c r="O24" s="38">
        <f>(1-food_insecure)*(0.49)+food_insecure*(0.7)</f>
        <v>0.61599999999999999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0.1685112</v>
      </c>
      <c r="M25" s="38">
        <f>(1-food_insecure)*(0.21)+food_insecure*(0.3)</f>
        <v>0.26400000000000001</v>
      </c>
      <c r="N25" s="38">
        <f>(1-food_insecure)*(0.21)+food_insecure*(0.3)</f>
        <v>0.26400000000000001</v>
      </c>
      <c r="O25" s="38">
        <f>(1-food_insecure)*(0.21)+food_insecure*(0.3)</f>
        <v>0.26400000000000001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7.6595999999999997E-2</v>
      </c>
      <c r="M26" s="38">
        <f>(1-food_insecure)*(0.3)</f>
        <v>0.12</v>
      </c>
      <c r="N26" s="38">
        <f>(1-food_insecure)*(0.3)</f>
        <v>0.12</v>
      </c>
      <c r="O26" s="38">
        <f>(1-food_insecure)*(0.3)</f>
        <v>0.12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0.36170000000000002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0.25319999999999998</v>
      </c>
      <c r="D33" s="38">
        <f t="shared" si="3"/>
        <v>0.25319999999999998</v>
      </c>
      <c r="E33" s="38">
        <f t="shared" si="3"/>
        <v>0.25319999999999998</v>
      </c>
      <c r="F33" s="38">
        <f t="shared" si="3"/>
        <v>0.25319999999999998</v>
      </c>
      <c r="G33" s="38">
        <f t="shared" si="3"/>
        <v>0.25319999999999998</v>
      </c>
      <c r="H33" s="38">
        <f t="shared" si="3"/>
        <v>0.25319999999999998</v>
      </c>
      <c r="I33" s="38">
        <f t="shared" si="3"/>
        <v>0.25319999999999998</v>
      </c>
      <c r="J33" s="38">
        <f t="shared" si="3"/>
        <v>0.25319999999999998</v>
      </c>
      <c r="K33" s="38">
        <f t="shared" si="3"/>
        <v>0.25319999999999998</v>
      </c>
      <c r="L33" s="38">
        <f t="shared" si="3"/>
        <v>0.25319999999999998</v>
      </c>
      <c r="M33" s="38">
        <f t="shared" si="3"/>
        <v>0.25319999999999998</v>
      </c>
      <c r="N33" s="38">
        <f t="shared" si="3"/>
        <v>0.25319999999999998</v>
      </c>
      <c r="O33" s="38">
        <f t="shared" si="3"/>
        <v>0.25319999999999998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108" t="s">
        <v>200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199</v>
      </c>
      <c r="C7" s="78">
        <v>332066.66997736751</v>
      </c>
    </row>
    <row r="8" spans="1:4" ht="15" customHeight="1" x14ac:dyDescent="0.3">
      <c r="B8" s="9" t="s">
        <v>106</v>
      </c>
      <c r="C8" s="104">
        <v>0.6</v>
      </c>
    </row>
    <row r="9" spans="1:4" ht="38.25" customHeight="1" x14ac:dyDescent="0.25">
      <c r="A9" s="90"/>
      <c r="B9" s="12" t="s">
        <v>107</v>
      </c>
      <c r="C9" s="100">
        <v>0.25319999999999998</v>
      </c>
    </row>
    <row r="10" spans="1:4" ht="15" customHeight="1" x14ac:dyDescent="0.25">
      <c r="A10" s="90"/>
      <c r="B10" s="12" t="s">
        <v>105</v>
      </c>
      <c r="C10" s="99">
        <v>0.36170000000000002</v>
      </c>
    </row>
    <row r="11" spans="1:4" ht="15" customHeight="1" x14ac:dyDescent="0.25">
      <c r="A11" s="90"/>
      <c r="B11" s="9" t="s">
        <v>108</v>
      </c>
      <c r="C11" s="99">
        <v>0.46760000000000002</v>
      </c>
    </row>
    <row r="12" spans="1:4" ht="15" customHeight="1" x14ac:dyDescent="0.25">
      <c r="A12" s="90"/>
      <c r="B12" s="9" t="s">
        <v>109</v>
      </c>
      <c r="C12" s="99">
        <v>5.7999999999999996E-2</v>
      </c>
    </row>
    <row r="13" spans="1:4" ht="15" customHeight="1" x14ac:dyDescent="0.25">
      <c r="A13" s="90"/>
      <c r="B13" s="9" t="s">
        <v>110</v>
      </c>
      <c r="C13" s="99">
        <v>0.42299999999999999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00">
        <v>0.59699999999999998</v>
      </c>
    </row>
    <row r="17" spans="1:5" ht="15" customHeight="1" x14ac:dyDescent="0.25">
      <c r="B17" s="12" t="s">
        <v>95</v>
      </c>
      <c r="C17" s="100">
        <v>0.1</v>
      </c>
    </row>
    <row r="18" spans="1:5" ht="15" customHeight="1" x14ac:dyDescent="0.25">
      <c r="B18" s="12" t="s">
        <v>96</v>
      </c>
      <c r="C18" s="100">
        <v>0.1</v>
      </c>
    </row>
    <row r="19" spans="1:5" ht="15" customHeight="1" x14ac:dyDescent="0.25">
      <c r="B19" s="12" t="s">
        <v>97</v>
      </c>
      <c r="C19" s="100">
        <v>0.1</v>
      </c>
    </row>
    <row r="20" spans="1:5" ht="15" customHeight="1" x14ac:dyDescent="0.25">
      <c r="B20" s="12" t="s">
        <v>98</v>
      </c>
      <c r="C20" s="100">
        <v>0.1</v>
      </c>
    </row>
    <row r="21" spans="1:5" ht="15" customHeight="1" x14ac:dyDescent="0.25">
      <c r="B21" s="15"/>
      <c r="C21" s="89"/>
    </row>
    <row r="22" spans="1:5" ht="15" customHeight="1" x14ac:dyDescent="0.25">
      <c r="A22" s="15" t="s">
        <v>99</v>
      </c>
      <c r="C22" s="89"/>
    </row>
    <row r="23" spans="1:5" ht="15" customHeight="1" x14ac:dyDescent="0.3">
      <c r="A23" s="90"/>
      <c r="B23" s="20" t="s">
        <v>101</v>
      </c>
      <c r="C23" s="99">
        <v>0.36840000000000001</v>
      </c>
      <c r="D23" s="86"/>
    </row>
    <row r="24" spans="1:5" ht="15" customHeight="1" x14ac:dyDescent="0.3">
      <c r="A24" s="90"/>
      <c r="B24" s="20" t="s">
        <v>102</v>
      </c>
      <c r="C24" s="99">
        <v>0.35210000000000002</v>
      </c>
      <c r="D24" s="86"/>
    </row>
    <row r="25" spans="1:5" ht="15" customHeight="1" x14ac:dyDescent="0.3">
      <c r="A25" s="90"/>
      <c r="B25" s="20" t="s">
        <v>103</v>
      </c>
      <c r="C25" s="99">
        <v>0.23230000000000001</v>
      </c>
      <c r="D25" s="86"/>
    </row>
    <row r="26" spans="1:5" ht="15" customHeight="1" x14ac:dyDescent="0.3">
      <c r="A26" s="90"/>
      <c r="B26" s="20" t="s">
        <v>104</v>
      </c>
      <c r="C26" s="99">
        <v>4.7199999999999999E-2</v>
      </c>
      <c r="D26" s="86"/>
    </row>
    <row r="27" spans="1:5" ht="15" customHeight="1" x14ac:dyDescent="0.25">
      <c r="B27" s="20"/>
      <c r="C27" s="89"/>
    </row>
    <row r="28" spans="1:5" ht="15" customHeight="1" x14ac:dyDescent="0.25">
      <c r="A28" s="15" t="s">
        <v>194</v>
      </c>
      <c r="B28" s="20"/>
      <c r="C28" s="89"/>
    </row>
    <row r="29" spans="1:5" ht="14.25" customHeight="1" x14ac:dyDescent="0.25">
      <c r="A29" s="90"/>
      <c r="B29" s="32" t="s">
        <v>75</v>
      </c>
      <c r="C29" s="101">
        <v>0.14219999999999999</v>
      </c>
    </row>
    <row r="30" spans="1:5" ht="14.25" customHeight="1" x14ac:dyDescent="0.3">
      <c r="A30" s="90"/>
      <c r="B30" s="32" t="s">
        <v>76</v>
      </c>
      <c r="C30" s="101">
        <v>8.2400000000000001E-2</v>
      </c>
      <c r="D30" s="86"/>
      <c r="E30" s="85"/>
    </row>
    <row r="31" spans="1:5" ht="14.25" customHeight="1" x14ac:dyDescent="0.3">
      <c r="A31" s="90"/>
      <c r="B31" s="32" t="s">
        <v>77</v>
      </c>
      <c r="C31" s="101">
        <v>0.1777</v>
      </c>
      <c r="D31" s="86"/>
      <c r="E31" s="85"/>
    </row>
    <row r="32" spans="1:5" ht="14.25" customHeight="1" x14ac:dyDescent="0.25">
      <c r="A32" s="90"/>
      <c r="B32" s="32" t="s">
        <v>78</v>
      </c>
      <c r="C32" s="101">
        <v>0.59770000000000001</v>
      </c>
    </row>
    <row r="33" spans="1:4" ht="13.2" x14ac:dyDescent="0.25">
      <c r="B33" s="34" t="s">
        <v>129</v>
      </c>
      <c r="C33" s="109">
        <f>SUM(C29:C32)</f>
        <v>1</v>
      </c>
    </row>
    <row r="34" spans="1:4" ht="15" customHeight="1" x14ac:dyDescent="0.25">
      <c r="C34" s="103"/>
    </row>
    <row r="35" spans="1:4" ht="15" customHeight="1" x14ac:dyDescent="0.25">
      <c r="A35" s="4" t="s">
        <v>135</v>
      </c>
      <c r="C35" s="103"/>
    </row>
    <row r="36" spans="1:4" ht="15" customHeight="1" x14ac:dyDescent="0.25">
      <c r="A36" s="15" t="s">
        <v>74</v>
      </c>
      <c r="B36" s="9"/>
      <c r="C36" s="103"/>
    </row>
    <row r="37" spans="1:4" ht="15" customHeight="1" x14ac:dyDescent="0.25">
      <c r="A37" s="90"/>
      <c r="B37" s="47" t="s">
        <v>92</v>
      </c>
      <c r="C37" s="102">
        <v>12.522</v>
      </c>
      <c r="D37" s="87"/>
    </row>
    <row r="38" spans="1:4" ht="15" customHeight="1" x14ac:dyDescent="0.25">
      <c r="A38" s="90"/>
      <c r="B38" s="18" t="s">
        <v>91</v>
      </c>
      <c r="C38" s="102">
        <v>44.568000000000005</v>
      </c>
      <c r="D38" s="87"/>
    </row>
    <row r="39" spans="1:4" ht="15" customHeight="1" x14ac:dyDescent="0.25">
      <c r="A39" s="90"/>
      <c r="B39" s="18" t="s">
        <v>90</v>
      </c>
      <c r="C39" s="102">
        <v>123.5523</v>
      </c>
      <c r="D39" s="94"/>
    </row>
    <row r="40" spans="1:4" ht="15" customHeight="1" x14ac:dyDescent="0.3">
      <c r="B40" s="18" t="s">
        <v>201</v>
      </c>
      <c r="C40" s="102">
        <v>84.600000000000009</v>
      </c>
      <c r="D40" s="95"/>
    </row>
    <row r="41" spans="1:4" ht="26.7" customHeight="1" x14ac:dyDescent="0.25">
      <c r="B41" s="18" t="s">
        <v>89</v>
      </c>
      <c r="C41" s="100">
        <v>0.13</v>
      </c>
      <c r="D41" s="96"/>
    </row>
    <row r="42" spans="1:4" ht="15" customHeight="1" x14ac:dyDescent="0.25">
      <c r="B42" s="47" t="s">
        <v>93</v>
      </c>
      <c r="C42" s="102">
        <v>27.27</v>
      </c>
      <c r="D42" s="97"/>
    </row>
    <row r="43" spans="1:4" ht="15.75" customHeight="1" x14ac:dyDescent="0.25">
      <c r="C43" s="103"/>
      <c r="D43" s="98"/>
    </row>
    <row r="44" spans="1:4" ht="15.75" customHeight="1" x14ac:dyDescent="0.25">
      <c r="A44" s="15" t="s">
        <v>133</v>
      </c>
      <c r="C44" s="103"/>
    </row>
    <row r="45" spans="1:4" ht="15.75" customHeight="1" x14ac:dyDescent="0.25">
      <c r="B45" s="18" t="s">
        <v>9</v>
      </c>
      <c r="C45" s="100">
        <v>1.9099999999999999E-2</v>
      </c>
    </row>
    <row r="46" spans="1:4" ht="15.75" customHeight="1" x14ac:dyDescent="0.25">
      <c r="B46" s="18" t="s">
        <v>11</v>
      </c>
      <c r="C46" s="100">
        <v>9.98E-2</v>
      </c>
    </row>
    <row r="47" spans="1:4" ht="15.75" customHeight="1" x14ac:dyDescent="0.25">
      <c r="B47" s="18" t="s">
        <v>12</v>
      </c>
      <c r="C47" s="100">
        <v>0.2</v>
      </c>
    </row>
    <row r="48" spans="1:4" ht="15" customHeight="1" x14ac:dyDescent="0.25">
      <c r="B48" s="18" t="s">
        <v>26</v>
      </c>
      <c r="C48" s="110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99">
        <v>0.34599999999999997</v>
      </c>
      <c r="D58" s="86"/>
    </row>
    <row r="59" spans="1:4" ht="65.7" customHeight="1" x14ac:dyDescent="0.25">
      <c r="B59" s="18" t="s">
        <v>132</v>
      </c>
      <c r="C59" s="105">
        <v>0.43519999999999998</v>
      </c>
    </row>
    <row r="60" spans="1:4" ht="15.75" customHeight="1" x14ac:dyDescent="0.25">
      <c r="C60" s="8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75900.51848493483</v>
      </c>
      <c r="C2" s="78">
        <v>102478.97035457194</v>
      </c>
      <c r="D2" s="78">
        <v>146106.96372136165</v>
      </c>
      <c r="E2" s="78">
        <v>110116.83031326887</v>
      </c>
      <c r="F2" s="78">
        <v>65937.206258971753</v>
      </c>
      <c r="G2" s="23">
        <f t="shared" ref="G2:G15" si="0">C2+D2+E2+F2</f>
        <v>424639.97064817423</v>
      </c>
      <c r="H2" s="23">
        <f>(B2 + stillbirth*B2/(1000-stillbirth))/(1-abortion)</f>
        <v>89687.76049884349</v>
      </c>
      <c r="I2" s="23">
        <f t="shared" ref="I2:I13" si="1">G2-H2</f>
        <v>334952.21014933073</v>
      </c>
    </row>
    <row r="3" spans="1:9" ht="15.75" customHeight="1" x14ac:dyDescent="0.25">
      <c r="A3" s="9">
        <v>2018</v>
      </c>
      <c r="B3" s="77">
        <v>77909.841214408632</v>
      </c>
      <c r="C3" s="78">
        <v>106436.43681828951</v>
      </c>
      <c r="D3" s="78">
        <v>150885.00790263314</v>
      </c>
      <c r="E3" s="78">
        <v>113857.57779688133</v>
      </c>
      <c r="F3" s="78">
        <v>67998.599590574871</v>
      </c>
      <c r="G3" s="23">
        <f t="shared" si="0"/>
        <v>439177.62210837886</v>
      </c>
      <c r="H3" s="23">
        <f>(B3 + stillbirth*B3/(1000-stillbirth))/(1-abortion)</f>
        <v>92062.074394494921</v>
      </c>
      <c r="I3" s="23">
        <f t="shared" si="1"/>
        <v>347115.54771388392</v>
      </c>
    </row>
    <row r="4" spans="1:9" ht="15.75" customHeight="1" x14ac:dyDescent="0.25">
      <c r="A4" s="9">
        <v>2019</v>
      </c>
      <c r="B4" s="77">
        <v>79861.964378816658</v>
      </c>
      <c r="C4" s="78">
        <v>110572.92345143561</v>
      </c>
      <c r="D4" s="78">
        <v>155901.83587827958</v>
      </c>
      <c r="E4" s="78">
        <v>117752.16981139188</v>
      </c>
      <c r="F4" s="78">
        <v>70234.625073020667</v>
      </c>
      <c r="G4" s="23">
        <f t="shared" si="0"/>
        <v>454461.55421412771</v>
      </c>
      <c r="H4" s="23">
        <f>(B4 + stillbirth*B4/(1000-stillbirth))/(1-abortion)</f>
        <v>94368.798489777924</v>
      </c>
      <c r="I4" s="23">
        <f t="shared" si="1"/>
        <v>360092.75572434976</v>
      </c>
    </row>
    <row r="5" spans="1:9" ht="15.75" customHeight="1" x14ac:dyDescent="0.25">
      <c r="A5" s="9">
        <v>2020</v>
      </c>
      <c r="B5" s="77">
        <v>81779.175298730363</v>
      </c>
      <c r="C5" s="78">
        <v>114875.92047006743</v>
      </c>
      <c r="D5" s="78">
        <v>161204.16971572227</v>
      </c>
      <c r="E5" s="78">
        <v>121777.45233074253</v>
      </c>
      <c r="F5" s="78">
        <v>72825.694177105455</v>
      </c>
      <c r="G5" s="23">
        <f t="shared" si="0"/>
        <v>470683.23669363768</v>
      </c>
      <c r="H5" s="23">
        <f>(B5 + stillbirth*B5/(1000-stillbirth))/(1-abortion)</f>
        <v>96634.268571449589</v>
      </c>
      <c r="I5" s="23">
        <f t="shared" si="1"/>
        <v>374048.96812218812</v>
      </c>
    </row>
    <row r="6" spans="1:9" ht="15.75" customHeight="1" x14ac:dyDescent="0.25">
      <c r="A6" s="9">
        <v>2021</v>
      </c>
      <c r="B6" s="77">
        <v>83848.13598110342</v>
      </c>
      <c r="C6" s="78">
        <v>119321.07189012355</v>
      </c>
      <c r="D6" s="78">
        <v>166822.54430941766</v>
      </c>
      <c r="E6" s="78">
        <v>125923.91923001077</v>
      </c>
      <c r="F6" s="78">
        <v>75305.308107027158</v>
      </c>
      <c r="G6" s="23">
        <f t="shared" si="0"/>
        <v>487372.84353657911</v>
      </c>
      <c r="H6" s="23">
        <f>(B6 + stillbirth*B6/(1000-stillbirth))/(1-abortion)</f>
        <v>99079.053585652495</v>
      </c>
      <c r="I6" s="23">
        <f t="shared" si="1"/>
        <v>388293.78995092661</v>
      </c>
    </row>
    <row r="7" spans="1:9" ht="15.75" customHeight="1" x14ac:dyDescent="0.25">
      <c r="A7" s="9">
        <v>2022</v>
      </c>
      <c r="B7" s="77">
        <v>85891.824026959352</v>
      </c>
      <c r="C7" s="78">
        <v>123895.72046458919</v>
      </c>
      <c r="D7" s="78">
        <v>172757.3735359472</v>
      </c>
      <c r="E7" s="78">
        <v>130188.52655318467</v>
      </c>
      <c r="F7" s="78">
        <v>77896.223388907863</v>
      </c>
      <c r="G7" s="23">
        <f t="shared" si="0"/>
        <v>504737.84394262888</v>
      </c>
      <c r="H7" s="23">
        <f>(B7 + stillbirth*B7/(1000-stillbirth))/(1-abortion)</f>
        <v>101493.9752179396</v>
      </c>
      <c r="I7" s="23">
        <f t="shared" si="1"/>
        <v>403243.8687246893</v>
      </c>
    </row>
    <row r="8" spans="1:9" ht="15.75" customHeight="1" x14ac:dyDescent="0.25">
      <c r="A8" s="9">
        <v>2023</v>
      </c>
      <c r="B8" s="77">
        <v>87977.238130040569</v>
      </c>
      <c r="C8" s="78">
        <v>128565.60560639908</v>
      </c>
      <c r="D8" s="78">
        <v>179037.92766687946</v>
      </c>
      <c r="E8" s="78">
        <v>134556.80303397801</v>
      </c>
      <c r="F8" s="78">
        <v>80602.856917464989</v>
      </c>
      <c r="G8" s="23">
        <f t="shared" si="0"/>
        <v>522763.19322472159</v>
      </c>
      <c r="H8" s="23">
        <f>(B8 + stillbirth*B8/(1000-stillbirth))/(1-abortion)</f>
        <v>103958.20239782616</v>
      </c>
      <c r="I8" s="23">
        <f t="shared" si="1"/>
        <v>418804.99082689546</v>
      </c>
    </row>
    <row r="9" spans="1:9" ht="15.75" customHeight="1" x14ac:dyDescent="0.25">
      <c r="A9" s="9">
        <v>2024</v>
      </c>
      <c r="B9" s="77">
        <v>90235.549882585532</v>
      </c>
      <c r="C9" s="78">
        <v>133295.38533262652</v>
      </c>
      <c r="D9" s="78">
        <v>185695.89125384169</v>
      </c>
      <c r="E9" s="78">
        <v>139028.64887055432</v>
      </c>
      <c r="F9" s="78">
        <v>83425.164743497371</v>
      </c>
      <c r="G9" s="23">
        <f t="shared" si="0"/>
        <v>541445.09020051989</v>
      </c>
      <c r="H9" s="23">
        <f>(B9 + stillbirth*B9/(1000-stillbirth))/(1-abortion)</f>
        <v>106626.73388663512</v>
      </c>
      <c r="I9" s="23">
        <f t="shared" si="1"/>
        <v>434818.35631388478</v>
      </c>
    </row>
    <row r="10" spans="1:9" ht="15.75" customHeight="1" x14ac:dyDescent="0.25">
      <c r="A10" s="9">
        <v>2025</v>
      </c>
      <c r="B10" s="77">
        <v>92579.478673358419</v>
      </c>
      <c r="C10" s="78">
        <v>138063.57918911433</v>
      </c>
      <c r="D10" s="78">
        <v>192748.83105840365</v>
      </c>
      <c r="E10" s="78">
        <v>143631.58441931658</v>
      </c>
      <c r="F10" s="78">
        <v>86351.104785884861</v>
      </c>
      <c r="G10" s="23">
        <f t="shared" si="0"/>
        <v>560795.09945271944</v>
      </c>
      <c r="H10" s="23">
        <f>(B10 + stillbirth*B10/(1000-stillbirth))/(1-abortion)</f>
        <v>109396.4346503382</v>
      </c>
      <c r="I10" s="23">
        <f t="shared" si="1"/>
        <v>451398.66480238124</v>
      </c>
    </row>
    <row r="11" spans="1:9" ht="15.75" customHeight="1" x14ac:dyDescent="0.25">
      <c r="A11" s="9">
        <v>2026</v>
      </c>
      <c r="B11" s="77">
        <v>94860.852561300417</v>
      </c>
      <c r="C11" s="78">
        <v>142830.96199870607</v>
      </c>
      <c r="D11" s="78">
        <v>200156.6470384479</v>
      </c>
      <c r="E11" s="78">
        <v>148372.77046203052</v>
      </c>
      <c r="F11" s="78">
        <v>89371.337839379179</v>
      </c>
      <c r="G11" s="23">
        <f t="shared" si="0"/>
        <v>580731.71733856376</v>
      </c>
      <c r="H11" s="23">
        <f>(B11 + stillbirth*B11/(1000-stillbirth))/(1-abortion)</f>
        <v>112092.21748495309</v>
      </c>
      <c r="I11" s="23">
        <f t="shared" si="1"/>
        <v>468639.49985361064</v>
      </c>
    </row>
    <row r="12" spans="1:9" ht="15.75" customHeight="1" x14ac:dyDescent="0.25">
      <c r="A12" s="9">
        <v>2027</v>
      </c>
      <c r="B12" s="77">
        <v>97421.934601281173</v>
      </c>
      <c r="C12" s="78">
        <v>147582.66456830667</v>
      </c>
      <c r="D12" s="78">
        <v>207884.29764340847</v>
      </c>
      <c r="E12" s="78">
        <v>153286.76338456932</v>
      </c>
      <c r="F12" s="78">
        <v>92500.982429182259</v>
      </c>
      <c r="G12" s="23">
        <f t="shared" si="0"/>
        <v>601254.70802546677</v>
      </c>
      <c r="H12" s="23">
        <f>(B12 + stillbirth*B12/(1000-stillbirth))/(1-abortion)</f>
        <v>115118.51713619032</v>
      </c>
      <c r="I12" s="23">
        <f t="shared" si="1"/>
        <v>486136.19088927645</v>
      </c>
    </row>
    <row r="13" spans="1:9" ht="15.75" customHeight="1" x14ac:dyDescent="0.25">
      <c r="A13" s="9">
        <v>2028</v>
      </c>
      <c r="B13" s="77">
        <v>99804.558555990981</v>
      </c>
      <c r="C13" s="78">
        <v>152306.02965090136</v>
      </c>
      <c r="D13" s="78">
        <v>215877.95592454853</v>
      </c>
      <c r="E13" s="78">
        <v>158412.61065544668</v>
      </c>
      <c r="F13" s="78">
        <v>95748.608649521921</v>
      </c>
      <c r="G13" s="23">
        <f t="shared" si="0"/>
        <v>622345.20488041849</v>
      </c>
      <c r="H13" s="23">
        <f>(B13 + stillbirth*B13/(1000-stillbirth))/(1-abortion)</f>
        <v>117933.94199591951</v>
      </c>
      <c r="I13" s="23">
        <f t="shared" si="1"/>
        <v>504411.26288449898</v>
      </c>
    </row>
    <row r="14" spans="1:9" ht="15.75" customHeight="1" x14ac:dyDescent="0.25">
      <c r="A14" s="9">
        <v>2029</v>
      </c>
      <c r="B14" s="8">
        <v>102310.60595468334</v>
      </c>
      <c r="C14" s="22">
        <v>156985.96685878705</v>
      </c>
      <c r="D14" s="22">
        <v>224093.52103279624</v>
      </c>
      <c r="E14" s="22">
        <v>163792.4036991882</v>
      </c>
      <c r="F14" s="22">
        <v>99119.75409974542</v>
      </c>
      <c r="G14" s="23">
        <f t="shared" si="0"/>
        <v>643991.64569051692</v>
      </c>
      <c r="H14" s="23">
        <f>(B14 + stillbirth*B14/(1000-stillbirth))/(1-abortion)</f>
        <v>120895.21002648352</v>
      </c>
      <c r="I14" s="23">
        <f t="shared" ref="I14:I15" si="2">G14-H14</f>
        <v>523096.4356640334</v>
      </c>
    </row>
    <row r="15" spans="1:9" ht="15.75" customHeight="1" x14ac:dyDescent="0.25">
      <c r="A15" s="9">
        <v>2030</v>
      </c>
      <c r="B15" s="8">
        <v>105863.29145072264</v>
      </c>
      <c r="C15" s="22">
        <v>161559.16537971119</v>
      </c>
      <c r="D15" s="22">
        <v>232501.56174457914</v>
      </c>
      <c r="E15" s="22">
        <v>169477.88976799673</v>
      </c>
      <c r="F15" s="22">
        <v>102605.03562540328</v>
      </c>
      <c r="G15" s="23">
        <f t="shared" si="0"/>
        <v>666143.65251769032</v>
      </c>
      <c r="H15" s="23">
        <f>(B15 + stillbirth*B15/(1000-stillbirth))/(1-abortion)</f>
        <v>125093.23676275321</v>
      </c>
      <c r="I15" s="23">
        <f t="shared" si="2"/>
        <v>541050.4157549371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A13"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99">
        <v>0.69055800000000001</v>
      </c>
      <c r="D2" s="99">
        <v>0.69055800000000001</v>
      </c>
      <c r="E2" s="99">
        <v>0.46688099999999999</v>
      </c>
      <c r="F2" s="99">
        <v>0.42450870000000002</v>
      </c>
      <c r="G2" s="99">
        <v>0.29912490000000003</v>
      </c>
    </row>
    <row r="3" spans="1:15" ht="15.75" customHeight="1" x14ac:dyDescent="0.25">
      <c r="A3" s="5"/>
      <c r="B3" s="14" t="s">
        <v>118</v>
      </c>
      <c r="C3" s="99">
        <v>0.1761528</v>
      </c>
      <c r="D3" s="99">
        <v>0.1761528</v>
      </c>
      <c r="E3" s="99">
        <v>0.35429709999999998</v>
      </c>
      <c r="F3" s="99">
        <v>0.38091160000000002</v>
      </c>
      <c r="G3" s="99">
        <v>0.17180709999999999</v>
      </c>
    </row>
    <row r="4" spans="1:15" ht="15.75" customHeight="1" x14ac:dyDescent="0.25">
      <c r="A4" s="5"/>
      <c r="B4" s="14" t="s">
        <v>116</v>
      </c>
      <c r="C4" s="99">
        <v>0.10857550000000001</v>
      </c>
      <c r="D4" s="99">
        <v>0.10857550000000001</v>
      </c>
      <c r="E4" s="99">
        <v>3.4499700000000001E-2</v>
      </c>
      <c r="F4" s="99">
        <v>1.47525E-2</v>
      </c>
      <c r="G4" s="99">
        <v>0.24162919999999999</v>
      </c>
    </row>
    <row r="5" spans="1:15" ht="15.75" customHeight="1" x14ac:dyDescent="0.25">
      <c r="A5" s="5"/>
      <c r="B5" s="14" t="s">
        <v>119</v>
      </c>
      <c r="C5" s="99">
        <v>2.4713700000000002E-2</v>
      </c>
      <c r="D5" s="99">
        <v>2.4713700000000002E-2</v>
      </c>
      <c r="E5" s="99">
        <v>0.14432220000000001</v>
      </c>
      <c r="F5" s="99">
        <v>0.17982709999999999</v>
      </c>
      <c r="G5" s="99">
        <v>0.28743879999999999</v>
      </c>
      <c r="H5" s="88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99">
        <v>0.69152020000000003</v>
      </c>
      <c r="D8" s="99">
        <v>0.69152020000000003</v>
      </c>
      <c r="E8" s="99">
        <v>0.74079890000000004</v>
      </c>
      <c r="F8" s="99">
        <v>0.67275890000000005</v>
      </c>
      <c r="G8" s="99">
        <v>0.79811410000000005</v>
      </c>
    </row>
    <row r="9" spans="1:15" ht="15.75" customHeight="1" x14ac:dyDescent="0.25">
      <c r="B9" s="9" t="s">
        <v>121</v>
      </c>
      <c r="C9" s="99">
        <v>0.21912490000000001</v>
      </c>
      <c r="D9" s="99">
        <v>0.21912490000000001</v>
      </c>
      <c r="E9" s="99">
        <v>0.17065159999999999</v>
      </c>
      <c r="F9" s="99">
        <v>0.27965519999999999</v>
      </c>
      <c r="G9" s="99">
        <v>0.1543504</v>
      </c>
    </row>
    <row r="10" spans="1:15" ht="15.75" customHeight="1" x14ac:dyDescent="0.25">
      <c r="B10" s="9" t="s">
        <v>122</v>
      </c>
      <c r="C10" s="99">
        <v>5.9986400000000002E-2</v>
      </c>
      <c r="D10" s="99">
        <v>5.9986400000000002E-2</v>
      </c>
      <c r="E10" s="99">
        <v>3.1321099999999998E-2</v>
      </c>
      <c r="F10" s="99">
        <v>1.46318E-2</v>
      </c>
      <c r="G10" s="99">
        <v>3.0120399999999999E-2</v>
      </c>
    </row>
    <row r="11" spans="1:15" ht="15.75" customHeight="1" x14ac:dyDescent="0.25">
      <c r="B11" s="9" t="s">
        <v>123</v>
      </c>
      <c r="C11" s="99">
        <v>2.9368499999999999E-2</v>
      </c>
      <c r="D11" s="99">
        <v>2.9368499999999999E-2</v>
      </c>
      <c r="E11" s="99">
        <v>5.7228399999999999E-2</v>
      </c>
      <c r="F11" s="99">
        <v>3.2953999999999997E-2</v>
      </c>
      <c r="G11" s="99">
        <v>1.7415199999999999E-2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99">
        <v>0.54869999999999997</v>
      </c>
      <c r="D14" s="99">
        <v>0.54869999999999997</v>
      </c>
      <c r="E14" s="99">
        <v>0.54869999999999997</v>
      </c>
      <c r="F14" s="99">
        <v>0.78649999999999998</v>
      </c>
      <c r="G14" s="99">
        <v>0.51100000000000001</v>
      </c>
      <c r="H14" s="106">
        <v>0.3301</v>
      </c>
      <c r="I14" s="106">
        <v>0.24349999999999999</v>
      </c>
      <c r="J14" s="106">
        <v>0.39589999999999997</v>
      </c>
      <c r="K14" s="106">
        <v>0</v>
      </c>
      <c r="L14" s="106">
        <v>0.25309999999999999</v>
      </c>
      <c r="M14" s="106">
        <v>0.34810000000000002</v>
      </c>
      <c r="N14" s="106">
        <v>0.41299999999999998</v>
      </c>
      <c r="O14" s="106">
        <v>0.39979999999999999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0.23879423999999996</v>
      </c>
      <c r="D15" s="35">
        <f t="shared" si="0"/>
        <v>0.23879423999999996</v>
      </c>
      <c r="E15" s="35">
        <f t="shared" si="0"/>
        <v>0.23879423999999996</v>
      </c>
      <c r="F15" s="35">
        <f t="shared" si="0"/>
        <v>0.34228479999999994</v>
      </c>
      <c r="G15" s="35">
        <f t="shared" si="0"/>
        <v>0.22238719999999998</v>
      </c>
      <c r="H15" s="35">
        <f t="shared" si="0"/>
        <v>0.14365951999999999</v>
      </c>
      <c r="I15" s="35">
        <f t="shared" si="0"/>
        <v>0.10597119999999999</v>
      </c>
      <c r="J15" s="35">
        <f t="shared" si="0"/>
        <v>0.17229567999999998</v>
      </c>
      <c r="K15" s="35">
        <f t="shared" si="0"/>
        <v>0</v>
      </c>
      <c r="L15" s="35">
        <f t="shared" si="0"/>
        <v>0.11014911999999999</v>
      </c>
      <c r="M15" s="35">
        <f t="shared" si="0"/>
        <v>0.15149312000000001</v>
      </c>
      <c r="N15" s="35">
        <f t="shared" si="0"/>
        <v>0.17973759999999997</v>
      </c>
      <c r="O15" s="35">
        <f t="shared" si="0"/>
        <v>0.17399295999999997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7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99">
        <v>0.77965379999999995</v>
      </c>
      <c r="D2" s="99">
        <v>0.49114229999999998</v>
      </c>
      <c r="E2" s="99">
        <v>0</v>
      </c>
      <c r="F2" s="99">
        <v>0</v>
      </c>
      <c r="G2" s="99">
        <v>0</v>
      </c>
    </row>
    <row r="3" spans="1:7" x14ac:dyDescent="0.25">
      <c r="B3" s="48" t="s">
        <v>166</v>
      </c>
      <c r="C3" s="107">
        <v>0.10069069999999999</v>
      </c>
      <c r="D3" s="107">
        <v>0.37850850000000003</v>
      </c>
      <c r="E3" s="107">
        <v>0</v>
      </c>
      <c r="F3" s="107">
        <v>0</v>
      </c>
      <c r="G3" s="107">
        <v>0</v>
      </c>
    </row>
    <row r="4" spans="1:7" x14ac:dyDescent="0.25">
      <c r="B4" s="48" t="s">
        <v>167</v>
      </c>
      <c r="C4" s="107">
        <v>0.1196555</v>
      </c>
      <c r="D4" s="107">
        <v>0.1303492</v>
      </c>
      <c r="E4" s="101">
        <v>1</v>
      </c>
      <c r="F4" s="101">
        <v>0.84767409999999999</v>
      </c>
      <c r="G4" s="101">
        <v>0.2043528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0</v>
      </c>
      <c r="F5" s="35">
        <f t="shared" si="0"/>
        <v>0.15232590000000001</v>
      </c>
      <c r="G5" s="35">
        <f t="shared" si="0"/>
        <v>0.7956472</v>
      </c>
    </row>
    <row r="7" spans="1:7" x14ac:dyDescent="0.25">
      <c r="C7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2018-11-14T07:02:31Z</dcterms:modified>
</cp:coreProperties>
</file>