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<sst xmlns="http://schemas.openxmlformats.org/spreadsheetml/2006/main" count="405" uniqueCount="237">
  <si>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</si>
  <si>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</si>
  <si>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</si>
  <si>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</si>
  <si>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</si>
  <si>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</si>
  <si>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</si>
  <si>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</si>
  <si>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</si>
  <si>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</si>
  <si>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</si>
  <si>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</si>
  <si>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</si>
  <si>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</si>
  <si>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</si>
  <si>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</si>
  <si>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</si>
  <si>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</si>
  <si>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</si>
  <si>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</si>
  <si>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</si>
  <si>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</si>
  <si>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</si>
  <si>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</si>
  <si>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</si>
  <si>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</si>
  <si>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</si>
  <si>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</si>
  <si>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</si>
  <si>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</si>
  <si>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</si>
  <si>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</si>
  <si>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</si>
  <si>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</si>
  <si>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</si>
  <si>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</si>
  <si>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</si>
  <si>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</si>
  <si>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</si>
  <si>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</si>
  <si>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</si>
  <si>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</si>
  <si>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</si>
  <si>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</si>
  <si>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</si>
  <si>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</si>
  <si>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</si>
  <si>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</si>
  <si>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</si>
  <si>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</si>
  <si>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</si>
  <si>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</si>
  <si>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</si>
  <si>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</si>
  <si>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</si>
  <si>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</si>
  <si>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</si>
  <si>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</si>
  <si>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</si>
  <si>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</si>
  <si>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</si>
  <si>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</si>
  <si>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</si>
  <si>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</si>
  <si>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</si>
  <si>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</si>
  <si>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</si>
  <si>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</si>
  <si>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</si>
  <si>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</si>
  <si>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</si>
  <si>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</si>
  <si>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</si>
  <si>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</si>
  <si>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</si>
  <si>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</si>
  <si>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</si>
  <si>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</si>
  <si>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</si>
  <si>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</si>
  <si>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</si>
  <si>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</si>
  <si>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</si>
  <si>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</si>
  <si>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</si>
  <si>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</si>
  <si>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</si>
  <si>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</si>
  <si>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</si>
  <si>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</si>
  <si>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</si>
  <si>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</si>
  <si>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</si>
  <si>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</si>
  <si>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</si>
  <si>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</si>
  <si>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</si>
  <si>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</si>
  <si>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</si>
  <si>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</si>
  <si>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</si>
  <si>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</si>
  <si>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</si>
  <si>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</si>
  <si>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</si>
  <si>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</si>
  <si>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</si>
  <si>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</si>
  <si>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</si>
  <si>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</si>
  <si>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</si>
  <si>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</si>
  <si>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</si>
  <si>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</si>
  <si>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</si>
  <si>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</si>
  <si>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</si>
  <si>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</si>
  <si>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</si>
  <si>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</si>
  <si>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</si>
  <si>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</si>
  <si>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</si>
  <si>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</si>
  <si>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</si>
  <si>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</si>
  <si>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</si>
  <si>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</si>
  <si>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</si>
  <si>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</si>
  <si>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</si>
  <si>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</si>
  <si>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</si>
  <si>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</si>
  <si>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</si>
  <si>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</si>
  <si>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</si>
  <si>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</si>
  <si>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</si>
  <si>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</si>
  <si>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</si>
  <si>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</si>
  <si>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</si>
  <si>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</si>
  <si>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</si>
  <si>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</si>
  <si>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</si>
  <si>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</si>
  <si>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</si>
  <si>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</si>
  <si>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</si>
  <si>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</si>
  <si>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</si>
  <si>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</si>
  <si>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</si>
  <si>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</si>
  <si>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</si>
  <si>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</si>
  <si>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</si>
  <si>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</si>
  <si>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</si>
  <si>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</si>
  <si>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</si>
  <si>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</si>
  <si>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</si>
  <si>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</si>
  <si>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</si>
  <si>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</si>
  <si>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</si>
  <si>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</si>
  <si>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</si>
  <si>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</si>
  <si>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</si>
  <si>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</si>
  <si>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</si>
  <si>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</si>
  <si>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</si>
  <si>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</si>
  <si>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</si>
  <si>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</si>
  <si>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</si>
  <si>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</si>
  <si>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</si>
  <si>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</si>
  <si>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</si>
  <si>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</si>
  <si>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</si>
  <si>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</si>
  <si>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</si>
  <si>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</si>
  <si>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</si>
  <si>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</si>
  <si>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</si>
  <si>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</si>
  <si>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</si>
  <si>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</si>
  <si>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</si>
  <si>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</si>
  <si>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</si>
  <si>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National</t>
  </si>
  <si>
    <t>Kinshasa</t>
  </si>
  <si>
    <t>Kwango</t>
  </si>
  <si>
    <t>Kwilu</t>
  </si>
  <si>
    <t>Mai-Ndombe</t>
  </si>
  <si>
    <t>Kongo Central</t>
  </si>
  <si>
    <t>Équateur</t>
  </si>
  <si>
    <t>Mongala</t>
  </si>
  <si>
    <t>Nord-Ubangi</t>
  </si>
  <si>
    <t>Sud-Ubangi</t>
  </si>
  <si>
    <t>Tshuapa</t>
  </si>
  <si>
    <t>Kasaï</t>
  </si>
  <si>
    <t>Kasaï Central</t>
  </si>
  <si>
    <t>Kasaï Oriental</t>
  </si>
  <si>
    <t>Lomami</t>
  </si>
  <si>
    <t>Sankuru</t>
  </si>
  <si>
    <t>Haut-Katanga</t>
  </si>
  <si>
    <t>Haut-Lomami</t>
  </si>
  <si>
    <t>Lualaba</t>
  </si>
  <si>
    <t>Tanganyika</t>
  </si>
  <si>
    <t>Maniema</t>
  </si>
  <si>
    <t>Nord-Kivu</t>
  </si>
  <si>
    <t>Bas-Uele</t>
  </si>
  <si>
    <t>Haut-Uele</t>
  </si>
  <si>
    <t>Ituri</t>
  </si>
  <si>
    <t>Tshopo</t>
  </si>
  <si>
    <t>Sud-Kivu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</si>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</sst>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9" fontId="10" fillId="0" borderId="0" xfId="1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8" fontId="0" fillId="2" borderId="1" xfId="0" applyNumberFormat="1" applyFill="1" applyBorder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229</v>
      </c>
    </row>
    <row r="2" spans="1:1" x14ac:dyDescent="0.25">
      <c r="A2" s="40" t="s">
        <v>234</v>
      </c>
    </row>
    <row r="3" spans="1:1" x14ac:dyDescent="0.25">
      <c r="A3" s="40" t="s">
        <v>235</v>
      </c>
    </row>
    <row r="4" spans="1:1" x14ac:dyDescent="0.25">
      <c r="A4" s="40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6" t="str">
        <f>"Baseline ("&amp;start_year&amp;") coverage"</f>
        <v>Baseline (2017) coverage</v>
      </c>
      <c r="C1" s="58" t="s">
        <v>198</v>
      </c>
      <c r="D1" s="58" t="s">
        <v>230</v>
      </c>
      <c r="E1" s="58" t="s">
        <v>231</v>
      </c>
    </row>
    <row r="2" spans="1:6" ht="15.75" customHeight="1" x14ac:dyDescent="0.25">
      <c r="A2" s="55" t="s">
        <v>29</v>
      </c>
      <c r="B2" s="115">
        <v>0</v>
      </c>
      <c r="C2" s="56">
        <v>0.95</v>
      </c>
      <c r="D2" s="57">
        <v>25</v>
      </c>
      <c r="E2" s="57" t="s">
        <v>229</v>
      </c>
    </row>
    <row r="3" spans="1:6" ht="15.75" customHeight="1" x14ac:dyDescent="0.25">
      <c r="A3" s="55" t="s">
        <v>86</v>
      </c>
      <c r="B3" s="115">
        <v>0</v>
      </c>
      <c r="C3" s="56">
        <v>0.95</v>
      </c>
      <c r="D3" s="57">
        <v>1</v>
      </c>
      <c r="E3" s="57" t="s">
        <v>229</v>
      </c>
    </row>
    <row r="4" spans="1:6" ht="15.75" customHeight="1" x14ac:dyDescent="0.25">
      <c r="A4" s="55" t="s">
        <v>61</v>
      </c>
      <c r="B4" s="115">
        <v>0</v>
      </c>
      <c r="C4" s="56">
        <v>0.95</v>
      </c>
      <c r="D4" s="57">
        <f>180</f>
        <v>180</v>
      </c>
      <c r="E4" s="57" t="s">
        <v>229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229</v>
      </c>
    </row>
    <row r="6" spans="1:6" ht="15.75" customHeight="1" x14ac:dyDescent="0.25">
      <c r="A6" s="82" t="s">
        <v>195</v>
      </c>
      <c r="B6" s="102">
        <v>8.6999999999999994E-2</v>
      </c>
      <c r="C6" s="56">
        <v>0.95</v>
      </c>
      <c r="D6" s="93">
        <f>SUM('Programs family planning'!E2:E10)</f>
        <v>0.82100000000000006</v>
      </c>
      <c r="E6" s="57" t="s">
        <v>229</v>
      </c>
    </row>
    <row r="7" spans="1:6" ht="15.75" customHeight="1" x14ac:dyDescent="0.25">
      <c r="A7" s="55" t="s">
        <v>63</v>
      </c>
      <c r="B7" s="115">
        <v>0</v>
      </c>
      <c r="C7" s="56">
        <v>0.95</v>
      </c>
      <c r="D7" s="57">
        <v>0.82</v>
      </c>
      <c r="E7" s="57" t="s">
        <v>229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229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229</v>
      </c>
    </row>
    <row r="10" spans="1:6" ht="15.75" customHeight="1" x14ac:dyDescent="0.25">
      <c r="A10" s="67" t="s">
        <v>186</v>
      </c>
      <c r="B10" s="115">
        <v>0</v>
      </c>
      <c r="C10" s="56">
        <v>0.95</v>
      </c>
      <c r="D10" s="57">
        <v>0.73</v>
      </c>
      <c r="E10" s="57" t="s">
        <v>229</v>
      </c>
    </row>
    <row r="11" spans="1:6" ht="15.75" customHeight="1" x14ac:dyDescent="0.25">
      <c r="A11" s="67" t="s">
        <v>232</v>
      </c>
      <c r="B11" s="115">
        <v>0</v>
      </c>
      <c r="C11" s="56">
        <v>0.95</v>
      </c>
      <c r="D11" s="57">
        <v>1.78</v>
      </c>
      <c r="E11" s="57" t="s">
        <v>229</v>
      </c>
    </row>
    <row r="12" spans="1:6" ht="15.75" customHeight="1" x14ac:dyDescent="0.25">
      <c r="A12" s="67" t="s">
        <v>187</v>
      </c>
      <c r="B12" s="115">
        <v>0</v>
      </c>
      <c r="C12" s="56">
        <v>0.95</v>
      </c>
      <c r="D12" s="57">
        <v>0.24</v>
      </c>
      <c r="E12" s="57" t="s">
        <v>229</v>
      </c>
    </row>
    <row r="13" spans="1:6" ht="15.75" customHeight="1" x14ac:dyDescent="0.25">
      <c r="A13" s="67" t="s">
        <v>188</v>
      </c>
      <c r="B13" s="115">
        <v>0</v>
      </c>
      <c r="C13" s="56">
        <v>0.95</v>
      </c>
      <c r="D13" s="57">
        <v>0.55000000000000004</v>
      </c>
      <c r="E13" s="57" t="s">
        <v>229</v>
      </c>
    </row>
    <row r="14" spans="1:6" ht="15.75" customHeight="1" x14ac:dyDescent="0.25">
      <c r="A14" s="14" t="s">
        <v>185</v>
      </c>
      <c r="B14" s="115">
        <v>0</v>
      </c>
      <c r="C14" s="56">
        <v>0.95</v>
      </c>
      <c r="D14" s="57">
        <v>0.73</v>
      </c>
      <c r="E14" s="57" t="s">
        <v>229</v>
      </c>
    </row>
    <row r="15" spans="1:6" ht="15.75" customHeight="1" x14ac:dyDescent="0.3">
      <c r="A15" s="83" t="s">
        <v>233</v>
      </c>
      <c r="B15" s="102">
        <v>0.49299999999999999</v>
      </c>
      <c r="C15" s="56">
        <v>0.95</v>
      </c>
      <c r="D15" s="57">
        <v>2</v>
      </c>
      <c r="E15" s="57" t="s">
        <v>229</v>
      </c>
      <c r="F15" s="87"/>
    </row>
    <row r="16" spans="1:6" ht="15.75" customHeight="1" x14ac:dyDescent="0.25">
      <c r="A16" s="82" t="s">
        <v>57</v>
      </c>
      <c r="B16" s="102">
        <v>0.253</v>
      </c>
      <c r="C16" s="56">
        <v>0.95</v>
      </c>
      <c r="D16" s="57">
        <v>2.1800000000000002</v>
      </c>
      <c r="E16" s="57" t="s">
        <v>229</v>
      </c>
    </row>
    <row r="17" spans="1:6" ht="15.75" customHeight="1" x14ac:dyDescent="0.3">
      <c r="A17" s="55" t="s">
        <v>47</v>
      </c>
      <c r="B17" s="115">
        <v>0</v>
      </c>
      <c r="C17" s="56">
        <v>0.95</v>
      </c>
      <c r="D17" s="57">
        <v>0.05</v>
      </c>
      <c r="E17" s="57" t="s">
        <v>229</v>
      </c>
      <c r="F17" s="87"/>
    </row>
    <row r="18" spans="1:6" ht="16.05" customHeight="1" x14ac:dyDescent="0.25">
      <c r="A18" s="55" t="s">
        <v>171</v>
      </c>
      <c r="B18" s="115">
        <v>0</v>
      </c>
      <c r="C18" s="56">
        <v>0.95</v>
      </c>
      <c r="D18" s="94">
        <v>5</v>
      </c>
      <c r="E18" s="57" t="s">
        <v>229</v>
      </c>
    </row>
    <row r="19" spans="1:6" ht="15.75" customHeight="1" x14ac:dyDescent="0.25">
      <c r="A19" s="55" t="s">
        <v>196</v>
      </c>
      <c r="B19" s="115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229</v>
      </c>
    </row>
    <row r="20" spans="1:6" ht="15.75" customHeight="1" x14ac:dyDescent="0.25">
      <c r="A20" s="55" t="s">
        <v>197</v>
      </c>
      <c r="B20" s="115">
        <v>0</v>
      </c>
      <c r="C20" s="56">
        <v>0.95</v>
      </c>
      <c r="D20" s="94">
        <f>SUMPRODUCT(('IYCF cost'!$C$2:$E$6)*('IYCF packages'!$C$16:$E$20&lt;&gt;""))</f>
        <v>0.25</v>
      </c>
      <c r="E20" s="57" t="s">
        <v>229</v>
      </c>
    </row>
    <row r="21" spans="1:6" ht="15.75" customHeight="1" x14ac:dyDescent="0.25">
      <c r="A21" s="55" t="s">
        <v>193</v>
      </c>
      <c r="B21" s="115">
        <v>0</v>
      </c>
      <c r="C21" s="56">
        <v>0.95</v>
      </c>
      <c r="D21" s="57">
        <v>8.84</v>
      </c>
      <c r="E21" s="57" t="s">
        <v>229</v>
      </c>
    </row>
    <row r="22" spans="1:6" ht="15.75" customHeight="1" x14ac:dyDescent="0.25">
      <c r="A22" s="55" t="s">
        <v>136</v>
      </c>
      <c r="B22" s="115">
        <v>0</v>
      </c>
      <c r="C22" s="56">
        <v>0.95</v>
      </c>
      <c r="D22" s="57">
        <v>50</v>
      </c>
      <c r="E22" s="57" t="s">
        <v>229</v>
      </c>
    </row>
    <row r="23" spans="1:6" ht="15.75" customHeight="1" x14ac:dyDescent="0.25">
      <c r="A23" s="55" t="s">
        <v>34</v>
      </c>
      <c r="B23" s="115">
        <v>0</v>
      </c>
      <c r="C23" s="56">
        <v>0.95</v>
      </c>
      <c r="D23" s="57">
        <v>2.61</v>
      </c>
      <c r="E23" s="57" t="s">
        <v>229</v>
      </c>
    </row>
    <row r="24" spans="1:6" ht="15.75" customHeight="1" x14ac:dyDescent="0.25">
      <c r="A24" s="55" t="s">
        <v>88</v>
      </c>
      <c r="B24" s="115">
        <v>0</v>
      </c>
      <c r="C24" s="56">
        <v>0.95</v>
      </c>
      <c r="D24" s="57">
        <v>1</v>
      </c>
      <c r="E24" s="57" t="s">
        <v>229</v>
      </c>
    </row>
    <row r="25" spans="1:6" ht="15.75" customHeight="1" x14ac:dyDescent="0.25">
      <c r="A25" s="55" t="s">
        <v>87</v>
      </c>
      <c r="B25" s="115">
        <v>0</v>
      </c>
      <c r="C25" s="56">
        <v>0.95</v>
      </c>
      <c r="D25" s="57">
        <v>1</v>
      </c>
      <c r="E25" s="57" t="s">
        <v>229</v>
      </c>
    </row>
    <row r="26" spans="1:6" ht="15.75" customHeight="1" x14ac:dyDescent="0.25">
      <c r="A26" s="55" t="s">
        <v>137</v>
      </c>
      <c r="B26" s="115">
        <v>0</v>
      </c>
      <c r="C26" s="56">
        <v>0.95</v>
      </c>
      <c r="D26" s="57">
        <v>1</v>
      </c>
      <c r="E26" s="57" t="s">
        <v>229</v>
      </c>
    </row>
    <row r="27" spans="1:6" ht="15.75" customHeight="1" x14ac:dyDescent="0.25">
      <c r="A27" s="82" t="s">
        <v>59</v>
      </c>
      <c r="B27" s="115">
        <v>0</v>
      </c>
      <c r="C27" s="56">
        <v>0.95</v>
      </c>
      <c r="D27" s="57">
        <v>3.54</v>
      </c>
      <c r="E27" s="57" t="s">
        <v>229</v>
      </c>
    </row>
    <row r="28" spans="1:6" ht="15.75" customHeight="1" x14ac:dyDescent="0.25">
      <c r="A28" s="82" t="s">
        <v>84</v>
      </c>
      <c r="B28" s="102">
        <v>0.191</v>
      </c>
      <c r="C28" s="56">
        <v>0.95</v>
      </c>
      <c r="D28" s="57">
        <v>1</v>
      </c>
      <c r="E28" s="57" t="s">
        <v>229</v>
      </c>
    </row>
    <row r="29" spans="1:6" ht="15.75" customHeight="1" x14ac:dyDescent="0.25">
      <c r="A29" s="55" t="s">
        <v>58</v>
      </c>
      <c r="B29" s="115">
        <v>0</v>
      </c>
      <c r="C29" s="56">
        <v>0.95</v>
      </c>
      <c r="D29" s="57">
        <v>40.25</v>
      </c>
      <c r="E29" s="57" t="s">
        <v>229</v>
      </c>
    </row>
    <row r="30" spans="1:6" ht="15.75" customHeight="1" x14ac:dyDescent="0.25">
      <c r="A30" s="55" t="s">
        <v>67</v>
      </c>
      <c r="B30" s="115">
        <v>0</v>
      </c>
      <c r="C30" s="56">
        <v>0.95</v>
      </c>
      <c r="D30" s="95">
        <f>162*AVERAGE('Incidence of conditions'!B4:F4) + 0*AVERAGE('Incidence of conditions'!B3:F3)*IF(ISBLANK(manage_mam), 0, 1)</f>
        <v>2.653062984</v>
      </c>
      <c r="E30" s="57" t="s">
        <v>229</v>
      </c>
    </row>
    <row r="31" spans="1:6" ht="15.75" customHeight="1" x14ac:dyDescent="0.3">
      <c r="A31" s="82" t="s">
        <v>28</v>
      </c>
      <c r="B31" s="102">
        <v>0.54</v>
      </c>
      <c r="C31" s="56">
        <v>0.95</v>
      </c>
      <c r="D31" s="57">
        <v>0.55000000000000004</v>
      </c>
      <c r="E31" s="57" t="s">
        <v>229</v>
      </c>
      <c r="F31" s="87"/>
    </row>
    <row r="32" spans="1:6" ht="15.75" customHeight="1" x14ac:dyDescent="0.25">
      <c r="A32" s="55" t="s">
        <v>83</v>
      </c>
      <c r="B32" s="115">
        <v>0</v>
      </c>
      <c r="C32" s="56">
        <v>0.95</v>
      </c>
      <c r="D32" s="57">
        <v>1</v>
      </c>
      <c r="E32" s="57" t="s">
        <v>229</v>
      </c>
    </row>
    <row r="33" spans="1:5" ht="15.75" customHeight="1" x14ac:dyDescent="0.25">
      <c r="A33" s="55" t="s">
        <v>82</v>
      </c>
      <c r="B33" s="115">
        <v>0</v>
      </c>
      <c r="C33" s="56">
        <v>0.95</v>
      </c>
      <c r="D33" s="57">
        <v>2.8</v>
      </c>
      <c r="E33" s="57" t="s">
        <v>229</v>
      </c>
    </row>
    <row r="34" spans="1:5" ht="15.75" customHeight="1" x14ac:dyDescent="0.25">
      <c r="A34" s="55" t="s">
        <v>81</v>
      </c>
      <c r="B34" s="115">
        <v>0</v>
      </c>
      <c r="C34" s="56">
        <v>0.95</v>
      </c>
      <c r="D34" s="57">
        <v>50.26</v>
      </c>
      <c r="E34" s="57" t="s">
        <v>229</v>
      </c>
    </row>
    <row r="35" spans="1:5" ht="15.75" customHeight="1" x14ac:dyDescent="0.25">
      <c r="A35" s="55" t="s">
        <v>79</v>
      </c>
      <c r="B35" s="115">
        <v>0</v>
      </c>
      <c r="C35" s="56">
        <v>0.95</v>
      </c>
      <c r="D35" s="57">
        <v>36.1</v>
      </c>
      <c r="E35" s="57" t="s">
        <v>229</v>
      </c>
    </row>
    <row r="36" spans="1:5" s="41" customFormat="1" ht="15.75" customHeight="1" x14ac:dyDescent="0.25">
      <c r="A36" s="55" t="s">
        <v>80</v>
      </c>
      <c r="B36" s="115">
        <v>0</v>
      </c>
      <c r="C36" s="56">
        <v>0.95</v>
      </c>
      <c r="D36" s="57">
        <v>231.85</v>
      </c>
      <c r="E36" s="57" t="s">
        <v>229</v>
      </c>
    </row>
    <row r="37" spans="1:5" ht="15.75" customHeight="1" x14ac:dyDescent="0.25">
      <c r="A37" s="82" t="s">
        <v>85</v>
      </c>
      <c r="B37" s="103">
        <v>2.4199999999999999E-2</v>
      </c>
      <c r="C37" s="56">
        <v>0.95</v>
      </c>
      <c r="D37" s="57">
        <v>0.92</v>
      </c>
      <c r="E37" s="57" t="s">
        <v>229</v>
      </c>
    </row>
    <row r="38" spans="1:5" ht="15.75" customHeight="1" x14ac:dyDescent="0.25">
      <c r="A38" s="55" t="s">
        <v>60</v>
      </c>
      <c r="B38" s="115">
        <v>0</v>
      </c>
      <c r="C38" s="56">
        <v>0.95</v>
      </c>
      <c r="D38" s="57">
        <v>4.6100000000000003</v>
      </c>
      <c r="E38" s="57" t="s">
        <v>229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233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0.1197677</v>
      </c>
      <c r="C3" s="28">
        <f>frac_mam_1_5months * 2.6</f>
        <v>0.1197677</v>
      </c>
      <c r="D3" s="28">
        <f>frac_mam_6_11months * 2.6</f>
        <v>0</v>
      </c>
      <c r="E3" s="28">
        <f>frac_mam_12_23months * 2.6</f>
        <v>0.15730650000000002</v>
      </c>
      <c r="F3" s="28">
        <f>frac_mam_24_59months * 2.6</f>
        <v>0.10290254</v>
      </c>
    </row>
    <row r="4" spans="1:6" ht="15.75" customHeight="1" x14ac:dyDescent="0.25">
      <c r="A4" s="3" t="s">
        <v>66</v>
      </c>
      <c r="B4" s="28">
        <f>frac_sam_1month * 2.6</f>
        <v>0</v>
      </c>
      <c r="C4" s="28">
        <f>frac_sam_1_5months * 2.6</f>
        <v>0</v>
      </c>
      <c r="D4" s="28">
        <f>frac_sam_6_11months * 2.6</f>
        <v>3.2736599999999998E-2</v>
      </c>
      <c r="E4" s="28">
        <f>frac_sam_12_23months * 2.6</f>
        <v>4.914806E-2</v>
      </c>
      <c r="F4" s="28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</v>
      </c>
      <c r="E2" s="38">
        <f>food_insecure</f>
        <v>0.6</v>
      </c>
      <c r="F2" s="38">
        <f>food_insecure</f>
        <v>0.6</v>
      </c>
      <c r="G2" s="38">
        <f>food_insecure</f>
        <v>0.6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</v>
      </c>
      <c r="F5" s="38">
        <f>food_insecure</f>
        <v>0.6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</v>
      </c>
      <c r="F8" s="38">
        <f>food_insecure</f>
        <v>0.6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0.35399999999999998</v>
      </c>
      <c r="E9" s="38">
        <f>IF(ISBLANK(comm_deliv), frac_children_health_facility,1)</f>
        <v>0.35399999999999998</v>
      </c>
      <c r="F9" s="38">
        <f>IF(ISBLANK(comm_deliv), frac_children_health_facility,1)</f>
        <v>0.35399999999999998</v>
      </c>
      <c r="G9" s="38">
        <f>IF(ISBLANK(comm_deliv), frac_children_health_facility,1)</f>
        <v>0.35399999999999998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</v>
      </c>
      <c r="I14" s="38">
        <f>food_insecure</f>
        <v>0.6</v>
      </c>
      <c r="J14" s="38">
        <f>food_insecure</f>
        <v>0.6</v>
      </c>
      <c r="K14" s="38">
        <f>food_insecure</f>
        <v>0.6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233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0.42059999999999997</v>
      </c>
      <c r="I17" s="38">
        <f>frac_PW_health_facility</f>
        <v>0.42059999999999997</v>
      </c>
      <c r="J17" s="38">
        <f>frac_PW_health_facility</f>
        <v>0.42059999999999997</v>
      </c>
      <c r="K17" s="38">
        <f>frac_PW_health_facility</f>
        <v>0.42059999999999997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0.47549999999999998</v>
      </c>
      <c r="I18" s="38">
        <f>frac_malaria_risk</f>
        <v>0.47549999999999998</v>
      </c>
      <c r="J18" s="38">
        <f>frac_malaria_risk</f>
        <v>0.47549999999999998</v>
      </c>
      <c r="K18" s="38">
        <f>frac_malaria_risk</f>
        <v>0.47549999999999998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0.31200399999999995</v>
      </c>
      <c r="M24" s="38">
        <f>(1-food_insecure)*(0.49)+food_insecure*(0.7)</f>
        <v>0.61599999999999999</v>
      </c>
      <c r="N24" s="38">
        <f>(1-food_insecure)*(0.49)+food_insecure*(0.7)</f>
        <v>0.61599999999999999</v>
      </c>
      <c r="O24" s="38">
        <f>(1-food_insecure)*(0.49)+food_insecure*(0.7)</f>
        <v>0.61599999999999999</v>
      </c>
    </row>
    <row r="25" spans="1:15" ht="15.75" customHeight="1" x14ac:dyDescent="0.25">
      <c r="B25" s="67" t="s">
        <v>232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0.133716</v>
      </c>
      <c r="M25" s="38">
        <f>(1-food_insecure)*(0.21)+food_insecure*(0.3)</f>
        <v>0.26400000000000001</v>
      </c>
      <c r="N25" s="38">
        <f>(1-food_insecure)*(0.21)+food_insecure*(0.3)</f>
        <v>0.26400000000000001</v>
      </c>
      <c r="O25" s="38">
        <f>(1-food_insecure)*(0.21)+food_insecure*(0.3)</f>
        <v>0.26400000000000001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6.0779999999999994E-2</v>
      </c>
      <c r="M26" s="38">
        <f>(1-food_insecure)*(0.3)</f>
        <v>0.12</v>
      </c>
      <c r="N26" s="38">
        <f>(1-food_insecure)*(0.3)</f>
        <v>0.12</v>
      </c>
      <c r="O26" s="38">
        <f>(1-food_insecure)*(0.3)</f>
        <v>0.12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0.49349999999999999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0.47549999999999998</v>
      </c>
      <c r="D33" s="38">
        <f t="shared" si="3"/>
        <v>0.47549999999999998</v>
      </c>
      <c r="E33" s="38">
        <f t="shared" si="3"/>
        <v>0.47549999999999998</v>
      </c>
      <c r="F33" s="38">
        <f t="shared" si="3"/>
        <v>0.47549999999999998</v>
      </c>
      <c r="G33" s="38">
        <f t="shared" si="3"/>
        <v>0.47549999999999998</v>
      </c>
      <c r="H33" s="38">
        <f t="shared" si="3"/>
        <v>0.47549999999999998</v>
      </c>
      <c r="I33" s="38">
        <f t="shared" si="3"/>
        <v>0.47549999999999998</v>
      </c>
      <c r="J33" s="38">
        <f t="shared" si="3"/>
        <v>0.47549999999999998</v>
      </c>
      <c r="K33" s="38">
        <f t="shared" si="3"/>
        <v>0.47549999999999998</v>
      </c>
      <c r="L33" s="38">
        <f t="shared" si="3"/>
        <v>0.47549999999999998</v>
      </c>
      <c r="M33" s="38">
        <f t="shared" si="3"/>
        <v>0.47549999999999998</v>
      </c>
      <c r="N33" s="38">
        <f t="shared" si="3"/>
        <v>0.47549999999999998</v>
      </c>
      <c r="O33" s="38">
        <f t="shared" si="3"/>
        <v>0.47549999999999998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AG60"/>
  <sheetViews>
    <sheetView tabSelected="1" topLeftCell="B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0.21875" style="15" customWidth="1"/>
    <col min="5" max="30" width="14.33203125" style="15" customWidth="1"/>
    <col min="31" max="31" width="19.88671875" style="15" customWidth="1"/>
    <col min="32" max="16384" width="14.33203125" style="15"/>
  </cols>
  <sheetData>
    <row r="1" spans="1:32" ht="27" customHeight="1" x14ac:dyDescent="0.3">
      <c r="A1" s="1" t="s">
        <v>100</v>
      </c>
      <c r="B1" s="46" t="s">
        <v>164</v>
      </c>
      <c r="C1" s="112" t="s">
        <v>227</v>
      </c>
      <c r="D1" s="84" t="s">
        <v>199</v>
      </c>
      <c r="E1" s="84" t="s">
        <v>200</v>
      </c>
      <c r="F1" s="84" t="s">
        <v>201</v>
      </c>
      <c r="G1" s="84" t="s">
        <v>202</v>
      </c>
      <c r="H1" s="84" t="s">
        <v>203</v>
      </c>
      <c r="I1" s="84" t="s">
        <v>204</v>
      </c>
      <c r="J1" s="84" t="s">
        <v>205</v>
      </c>
      <c r="K1" s="84" t="s">
        <v>206</v>
      </c>
      <c r="L1" s="84" t="s">
        <v>207</v>
      </c>
      <c r="M1" s="84" t="s">
        <v>208</v>
      </c>
      <c r="N1" s="84" t="s">
        <v>209</v>
      </c>
      <c r="O1" s="84" t="s">
        <v>210</v>
      </c>
      <c r="P1" s="84" t="s">
        <v>211</v>
      </c>
      <c r="Q1" s="84" t="s">
        <v>212</v>
      </c>
      <c r="R1" s="84" t="s">
        <v>213</v>
      </c>
      <c r="S1" s="84" t="s">
        <v>214</v>
      </c>
      <c r="T1" s="84" t="s">
        <v>215</v>
      </c>
      <c r="U1" s="84" t="s">
        <v>216</v>
      </c>
      <c r="V1" s="84" t="s">
        <v>217</v>
      </c>
      <c r="W1" s="84" t="s">
        <v>218</v>
      </c>
      <c r="X1" s="84" t="s">
        <v>219</v>
      </c>
      <c r="Y1" s="84" t="s">
        <v>220</v>
      </c>
      <c r="Z1" s="84" t="s">
        <v>221</v>
      </c>
      <c r="AA1" s="84" t="s">
        <v>222</v>
      </c>
      <c r="AB1" s="84" t="s">
        <v>223</v>
      </c>
      <c r="AC1" s="84" t="s">
        <v>224</v>
      </c>
      <c r="AD1" s="84" t="s">
        <v>225</v>
      </c>
      <c r="AE1" s="84"/>
      <c r="AF1" s="85"/>
    </row>
    <row r="2" spans="1:32" ht="16.05" customHeight="1" x14ac:dyDescent="0.25">
      <c r="A2" s="15" t="s">
        <v>189</v>
      </c>
      <c r="B2" s="46"/>
    </row>
    <row r="3" spans="1:32" ht="16.05" customHeight="1" x14ac:dyDescent="0.25">
      <c r="A3" s="1"/>
      <c r="B3" s="9" t="s">
        <v>191</v>
      </c>
      <c r="C3" s="70">
        <v>2017</v>
      </c>
      <c r="D3" s="70">
        <v>2017</v>
      </c>
      <c r="E3" s="70">
        <v>2017</v>
      </c>
      <c r="F3" s="70">
        <v>2017</v>
      </c>
      <c r="G3" s="70">
        <v>2017</v>
      </c>
      <c r="H3" s="70">
        <v>2017</v>
      </c>
      <c r="I3" s="70">
        <v>2017</v>
      </c>
      <c r="J3" s="70">
        <v>2017</v>
      </c>
      <c r="K3" s="70">
        <v>2017</v>
      </c>
      <c r="L3" s="70">
        <v>2017</v>
      </c>
      <c r="M3" s="70">
        <v>2017</v>
      </c>
      <c r="N3" s="70">
        <v>2017</v>
      </c>
      <c r="O3" s="70">
        <v>2017</v>
      </c>
      <c r="P3" s="70">
        <v>2017</v>
      </c>
      <c r="Q3" s="70">
        <v>2017</v>
      </c>
      <c r="R3" s="70">
        <v>2017</v>
      </c>
      <c r="S3" s="70">
        <v>2017</v>
      </c>
      <c r="T3" s="70">
        <v>2017</v>
      </c>
      <c r="U3" s="70">
        <v>2017</v>
      </c>
      <c r="V3" s="70">
        <v>2017</v>
      </c>
      <c r="W3" s="70">
        <v>2017</v>
      </c>
      <c r="X3" s="70">
        <v>2017</v>
      </c>
      <c r="Y3" s="70">
        <v>2017</v>
      </c>
      <c r="Z3" s="70">
        <v>2017</v>
      </c>
      <c r="AA3" s="70">
        <v>2017</v>
      </c>
      <c r="AB3" s="70">
        <v>2017</v>
      </c>
      <c r="AC3" s="70">
        <v>2017</v>
      </c>
      <c r="AD3" s="70">
        <v>2017</v>
      </c>
    </row>
    <row r="4" spans="1:32" ht="16.05" customHeight="1" x14ac:dyDescent="0.25">
      <c r="A4" s="1"/>
      <c r="B4" s="12" t="s">
        <v>190</v>
      </c>
      <c r="C4" s="71">
        <v>2030</v>
      </c>
      <c r="D4" s="71">
        <v>2030</v>
      </c>
      <c r="E4" s="71">
        <v>2030</v>
      </c>
      <c r="F4" s="71">
        <v>2030</v>
      </c>
      <c r="G4" s="71">
        <v>2030</v>
      </c>
      <c r="H4" s="71">
        <v>2030</v>
      </c>
      <c r="I4" s="71">
        <v>2030</v>
      </c>
      <c r="J4" s="71">
        <v>2030</v>
      </c>
      <c r="K4" s="71">
        <v>2030</v>
      </c>
      <c r="L4" s="71">
        <v>2030</v>
      </c>
      <c r="M4" s="71">
        <v>2030</v>
      </c>
      <c r="N4" s="71">
        <v>2030</v>
      </c>
      <c r="O4" s="71">
        <v>2030</v>
      </c>
      <c r="P4" s="71">
        <v>2030</v>
      </c>
      <c r="Q4" s="71">
        <v>2030</v>
      </c>
      <c r="R4" s="71">
        <v>2030</v>
      </c>
      <c r="S4" s="71">
        <v>2030</v>
      </c>
      <c r="T4" s="71">
        <v>2030</v>
      </c>
      <c r="U4" s="71">
        <v>2030</v>
      </c>
      <c r="V4" s="71">
        <v>2030</v>
      </c>
      <c r="W4" s="71">
        <v>2030</v>
      </c>
      <c r="X4" s="71">
        <v>2030</v>
      </c>
      <c r="Y4" s="71">
        <v>2030</v>
      </c>
      <c r="Z4" s="71">
        <v>2030</v>
      </c>
      <c r="AA4" s="71">
        <v>2030</v>
      </c>
      <c r="AB4" s="71">
        <v>2030</v>
      </c>
      <c r="AC4" s="71">
        <v>2030</v>
      </c>
      <c r="AD4" s="71">
        <v>2030</v>
      </c>
    </row>
    <row r="5" spans="1:32" ht="16.05" customHeight="1" x14ac:dyDescent="0.25">
      <c r="A5" s="1"/>
      <c r="B5" s="46"/>
    </row>
    <row r="6" spans="1:32" ht="15" customHeight="1" x14ac:dyDescent="0.25">
      <c r="A6" s="15" t="s">
        <v>48</v>
      </c>
    </row>
    <row r="7" spans="1:32" ht="15" customHeight="1" x14ac:dyDescent="0.25">
      <c r="B7" s="18" t="s">
        <v>226</v>
      </c>
      <c r="C7" s="78">
        <v>242744.93912902501</v>
      </c>
    </row>
    <row r="8" spans="1:32" ht="15" customHeight="1" x14ac:dyDescent="0.3">
      <c r="B8" s="9" t="s">
        <v>106</v>
      </c>
      <c r="C8" s="108">
        <v>0.6</v>
      </c>
      <c r="D8" s="103">
        <v>0.54</v>
      </c>
      <c r="E8" s="108"/>
      <c r="F8" s="108">
        <v>0.45</v>
      </c>
      <c r="G8" s="108">
        <v>0.45</v>
      </c>
      <c r="H8" s="108">
        <v>0.45</v>
      </c>
      <c r="I8" s="108">
        <v>0.5</v>
      </c>
      <c r="J8" s="108">
        <v>0.6</v>
      </c>
      <c r="K8" s="108">
        <v>0.6</v>
      </c>
      <c r="L8" s="108">
        <v>0.6</v>
      </c>
      <c r="M8" s="108">
        <v>0.6</v>
      </c>
      <c r="N8" s="108">
        <v>0.6</v>
      </c>
      <c r="O8" s="108">
        <v>0.45</v>
      </c>
      <c r="P8" s="108">
        <v>0.45</v>
      </c>
      <c r="Q8" s="108">
        <v>0.62</v>
      </c>
      <c r="R8" s="108">
        <v>0.62</v>
      </c>
      <c r="S8" s="108">
        <v>0.62</v>
      </c>
      <c r="T8" s="108">
        <v>0.56999999999999995</v>
      </c>
      <c r="U8" s="108">
        <v>0.56999999999999995</v>
      </c>
      <c r="V8" s="108">
        <v>0.56999999999999995</v>
      </c>
      <c r="W8" s="108">
        <v>0.56999999999999995</v>
      </c>
      <c r="X8" s="108">
        <v>0.42</v>
      </c>
      <c r="Y8" s="108">
        <v>0.49</v>
      </c>
      <c r="Z8" s="108">
        <v>0.57999999999999996</v>
      </c>
      <c r="AA8" s="108">
        <v>0.57999999999999996</v>
      </c>
      <c r="AB8" s="108">
        <v>0.57999999999999996</v>
      </c>
      <c r="AC8" s="108">
        <v>0.57999999999999996</v>
      </c>
      <c r="AD8" s="108">
        <v>0.64</v>
      </c>
      <c r="AE8" s="86"/>
    </row>
    <row r="9" spans="1:32" ht="38.25" customHeight="1" x14ac:dyDescent="0.25">
      <c r="A9" s="92"/>
      <c r="B9" s="12" t="s">
        <v>107</v>
      </c>
      <c r="C9" s="103">
        <v>0.47549999999999998</v>
      </c>
      <c r="D9" s="102">
        <v>0.22600000000000001</v>
      </c>
      <c r="E9" s="102">
        <v>0.18140000000000001</v>
      </c>
      <c r="F9" s="102">
        <v>0.1032</v>
      </c>
      <c r="G9" s="102">
        <v>8.3099999999999993E-2</v>
      </c>
      <c r="H9" s="102">
        <v>0.2974</v>
      </c>
      <c r="I9" s="102">
        <v>0.23680000000000001</v>
      </c>
      <c r="J9" s="102">
        <v>0.1457</v>
      </c>
      <c r="K9" s="102">
        <v>0.2072</v>
      </c>
      <c r="L9" s="102">
        <v>0.33169999999999999</v>
      </c>
      <c r="M9" s="102">
        <v>0.1691</v>
      </c>
      <c r="N9" s="102">
        <v>0.17960000000000001</v>
      </c>
      <c r="O9" s="102">
        <v>0.2596</v>
      </c>
      <c r="P9" s="102">
        <v>0.36609999999999998</v>
      </c>
      <c r="Q9" s="102">
        <v>0.23430000000000001</v>
      </c>
      <c r="R9" s="102">
        <v>0.37990000000000002</v>
      </c>
      <c r="S9" s="102">
        <v>0.18809999999999999</v>
      </c>
      <c r="T9" s="102">
        <v>0.23119999999999999</v>
      </c>
      <c r="U9" s="102">
        <v>0.28439999999999999</v>
      </c>
      <c r="V9" s="102">
        <v>0.39190000000000003</v>
      </c>
      <c r="W9" s="102">
        <v>0.48570000000000002</v>
      </c>
      <c r="X9" s="102">
        <v>0.34210000000000002</v>
      </c>
      <c r="Y9" s="102">
        <v>4.9700000000000001E-2</v>
      </c>
      <c r="Z9" s="102">
        <v>0.54469999999999996</v>
      </c>
      <c r="AA9" s="102">
        <v>0.47899999999999998</v>
      </c>
      <c r="AB9" s="102">
        <v>0.34799999999999998</v>
      </c>
      <c r="AC9" s="102">
        <v>0.2316</v>
      </c>
      <c r="AD9" s="102">
        <v>9.9199999999999997E-2</v>
      </c>
      <c r="AE9" s="86"/>
    </row>
    <row r="10" spans="1:32" ht="15" customHeight="1" x14ac:dyDescent="0.25">
      <c r="A10" s="92"/>
      <c r="B10" s="12" t="s">
        <v>105</v>
      </c>
      <c r="C10" s="102">
        <v>0.49349999999999999</v>
      </c>
      <c r="D10" s="103">
        <v>0.58560000000000001</v>
      </c>
      <c r="E10" s="102">
        <v>0.77749999999999997</v>
      </c>
      <c r="F10" s="102">
        <v>0.68230000000000002</v>
      </c>
      <c r="G10" s="102">
        <v>0.73960000000000004</v>
      </c>
      <c r="H10" s="102">
        <v>0.70340000000000003</v>
      </c>
      <c r="I10" s="102">
        <v>0.53339999999999999</v>
      </c>
      <c r="J10" s="102">
        <v>0.63160000000000005</v>
      </c>
      <c r="K10" s="102">
        <v>0.36170000000000002</v>
      </c>
      <c r="L10" s="102">
        <v>0.49349999999999999</v>
      </c>
      <c r="M10" s="102">
        <v>0.43280000000000002</v>
      </c>
      <c r="N10" s="102">
        <v>0.70709999999999995</v>
      </c>
      <c r="O10" s="102">
        <v>0.48010000000000003</v>
      </c>
      <c r="P10" s="102">
        <v>0.60209999999999997</v>
      </c>
      <c r="Q10" s="102">
        <v>0.54400000000000004</v>
      </c>
      <c r="R10" s="102">
        <v>0.57240000000000002</v>
      </c>
      <c r="S10" s="102">
        <v>0.53639999999999999</v>
      </c>
      <c r="T10" s="102">
        <v>0.57110000000000005</v>
      </c>
      <c r="U10" s="102">
        <v>0.54310000000000003</v>
      </c>
      <c r="V10" s="102">
        <v>0.47889999999999999</v>
      </c>
      <c r="W10" s="102">
        <v>0.36420000000000002</v>
      </c>
      <c r="X10" s="102">
        <v>0.499</v>
      </c>
      <c r="Y10" s="102">
        <v>0.53339999999999999</v>
      </c>
      <c r="Z10" s="102">
        <v>0.59530000000000005</v>
      </c>
      <c r="AA10" s="102">
        <v>0.46379999999999999</v>
      </c>
      <c r="AB10" s="102">
        <v>0.25440000000000002</v>
      </c>
      <c r="AC10" s="102">
        <v>0.5857</v>
      </c>
      <c r="AD10" s="102">
        <v>0.61370000000000002</v>
      </c>
    </row>
    <row r="11" spans="1:32" ht="15" customHeight="1" x14ac:dyDescent="0.25">
      <c r="A11" s="92"/>
      <c r="B11" s="9" t="s">
        <v>108</v>
      </c>
      <c r="C11" s="102">
        <v>0.42059999999999997</v>
      </c>
      <c r="D11" s="102">
        <v>0.48010000000000003</v>
      </c>
      <c r="E11" s="102">
        <v>0.73929999999999996</v>
      </c>
      <c r="F11" s="102">
        <v>0.27979999999999999</v>
      </c>
      <c r="G11" s="102">
        <v>0.50860000000000005</v>
      </c>
      <c r="H11" s="102">
        <v>0.61119999999999997</v>
      </c>
      <c r="I11" s="102">
        <v>0.38979999999999998</v>
      </c>
      <c r="J11" s="102">
        <v>0.65290000000000004</v>
      </c>
      <c r="K11" s="102">
        <v>0.46760000000000002</v>
      </c>
      <c r="L11" s="102">
        <v>0.42059999999999997</v>
      </c>
      <c r="M11" s="102">
        <v>0.54549999999999998</v>
      </c>
      <c r="N11" s="102">
        <v>0.35699999999999998</v>
      </c>
      <c r="O11" s="102">
        <v>0.43459999999999999</v>
      </c>
      <c r="P11" s="102">
        <v>0.43219999999999997</v>
      </c>
      <c r="Q11" s="102">
        <v>0.56830000000000003</v>
      </c>
      <c r="R11" s="102">
        <v>0.37090000000000001</v>
      </c>
      <c r="S11" s="102">
        <v>0.2767</v>
      </c>
      <c r="T11" s="102">
        <v>0.47470000000000001</v>
      </c>
      <c r="U11" s="102">
        <v>0.4153</v>
      </c>
      <c r="V11" s="102">
        <v>0.52569999999999995</v>
      </c>
      <c r="W11" s="102">
        <v>0.28739999999999999</v>
      </c>
      <c r="X11" s="102">
        <v>0.39290000000000003</v>
      </c>
      <c r="Y11" s="102">
        <v>0.56669999999999998</v>
      </c>
      <c r="Z11" s="102">
        <v>0.3906</v>
      </c>
      <c r="AA11" s="102">
        <v>0.47360000000000002</v>
      </c>
      <c r="AB11" s="102">
        <v>0.56120000000000003</v>
      </c>
      <c r="AC11" s="102">
        <v>0.49070000000000003</v>
      </c>
      <c r="AD11" s="102">
        <v>0.35260000000000002</v>
      </c>
      <c r="AE11" s="86"/>
    </row>
    <row r="12" spans="1:32" ht="15" customHeight="1" x14ac:dyDescent="0.25">
      <c r="A12" s="92"/>
      <c r="B12" s="9" t="s">
        <v>109</v>
      </c>
      <c r="C12" s="102">
        <v>0.35399999999999998</v>
      </c>
      <c r="D12" s="102">
        <v>0.45299999999999996</v>
      </c>
      <c r="E12" s="102">
        <v>0.67700000000000005</v>
      </c>
      <c r="F12" s="102">
        <v>0.49200000000000005</v>
      </c>
      <c r="G12" s="102">
        <v>0.38200000000000001</v>
      </c>
      <c r="H12" s="102">
        <v>0.40200000000000002</v>
      </c>
      <c r="I12" s="102">
        <v>0.54700000000000004</v>
      </c>
      <c r="J12" s="102">
        <v>0.501</v>
      </c>
      <c r="K12" s="102">
        <v>5.7999999999999996E-2</v>
      </c>
      <c r="L12" s="102">
        <v>0.35399999999999998</v>
      </c>
      <c r="M12" s="102">
        <v>0.41899999999999998</v>
      </c>
      <c r="N12" s="102">
        <v>0.21199999999999999</v>
      </c>
      <c r="O12" s="102">
        <v>0.32799999999999996</v>
      </c>
      <c r="P12" s="102">
        <v>0.499</v>
      </c>
      <c r="Q12" s="102">
        <v>0.47700000000000004</v>
      </c>
      <c r="R12" s="102">
        <v>0.36899999999999999</v>
      </c>
      <c r="S12" s="102">
        <v>8.3000000000000004E-2</v>
      </c>
      <c r="T12" s="102">
        <v>0.51500000000000001</v>
      </c>
      <c r="U12" s="102">
        <v>0.44900000000000001</v>
      </c>
      <c r="V12" s="102">
        <v>0.317</v>
      </c>
      <c r="W12" s="102">
        <v>0.13800000000000001</v>
      </c>
      <c r="X12" s="102">
        <v>0.42</v>
      </c>
      <c r="Y12" s="102">
        <v>0.70599999999999996</v>
      </c>
      <c r="Z12" s="102">
        <v>0.16600000000000001</v>
      </c>
      <c r="AA12" s="102">
        <v>0.215</v>
      </c>
      <c r="AB12" s="102">
        <v>0.47399999999999998</v>
      </c>
      <c r="AC12" s="102">
        <v>0.26100000000000001</v>
      </c>
      <c r="AD12" s="102">
        <v>0.623</v>
      </c>
      <c r="AE12" s="86"/>
    </row>
    <row r="13" spans="1:32" ht="15" customHeight="1" x14ac:dyDescent="0.25">
      <c r="A13" s="92"/>
      <c r="B13" s="9" t="s">
        <v>110</v>
      </c>
      <c r="C13" s="102">
        <v>0.313</v>
      </c>
      <c r="D13" s="102">
        <v>0.27699999999999997</v>
      </c>
      <c r="E13" s="102">
        <v>0.23399999999999999</v>
      </c>
      <c r="F13" s="102">
        <v>0.316</v>
      </c>
      <c r="G13" s="102">
        <v>0.317</v>
      </c>
      <c r="H13" s="102">
        <v>0.214</v>
      </c>
      <c r="I13" s="102">
        <v>0.27800000000000002</v>
      </c>
      <c r="J13" s="102">
        <v>0.316</v>
      </c>
      <c r="K13" s="102">
        <v>0.42299999999999999</v>
      </c>
      <c r="L13" s="102">
        <v>0.313</v>
      </c>
      <c r="M13" s="102">
        <v>0.36099999999999999</v>
      </c>
      <c r="N13" s="102">
        <v>0.247</v>
      </c>
      <c r="O13" s="102">
        <v>0.14800000000000002</v>
      </c>
      <c r="P13" s="102">
        <v>0.22500000000000001</v>
      </c>
      <c r="Q13" s="102">
        <v>0.21100000000000002</v>
      </c>
      <c r="R13" s="102">
        <v>0.22600000000000001</v>
      </c>
      <c r="S13" s="102">
        <v>0.26500000000000001</v>
      </c>
      <c r="T13" s="102">
        <v>0.311</v>
      </c>
      <c r="U13" s="102">
        <v>0.27500000000000002</v>
      </c>
      <c r="V13" s="102">
        <v>0.28499999999999998</v>
      </c>
      <c r="W13" s="102">
        <v>0.13400000000000001</v>
      </c>
      <c r="X13" s="102">
        <v>0.29899999999999999</v>
      </c>
      <c r="Y13" s="102">
        <v>0.375</v>
      </c>
      <c r="Z13" s="102">
        <v>0.33500000000000002</v>
      </c>
      <c r="AA13" s="102">
        <v>0.28399999999999997</v>
      </c>
      <c r="AB13" s="102">
        <v>0.35600000000000004</v>
      </c>
      <c r="AC13" s="102">
        <v>0.20399999999999999</v>
      </c>
      <c r="AD13" s="102">
        <v>0.221</v>
      </c>
      <c r="AE13" s="86"/>
    </row>
    <row r="14" spans="1:32" ht="15" customHeight="1" x14ac:dyDescent="0.25">
      <c r="B14" s="15"/>
    </row>
    <row r="15" spans="1:32" ht="15" customHeight="1" x14ac:dyDescent="0.25">
      <c r="A15" s="15" t="s">
        <v>30</v>
      </c>
      <c r="B15" s="19"/>
    </row>
    <row r="16" spans="1:32" ht="15" customHeight="1" x14ac:dyDescent="0.25">
      <c r="B16" s="12" t="s">
        <v>94</v>
      </c>
      <c r="C16" s="103">
        <v>0.59699999999999998</v>
      </c>
      <c r="D16" s="103">
        <v>0.59699999999999998</v>
      </c>
      <c r="E16" s="103">
        <v>0.59699999999999998</v>
      </c>
      <c r="F16" s="103">
        <v>0.59699999999999998</v>
      </c>
      <c r="G16" s="103">
        <v>0.59699999999999998</v>
      </c>
      <c r="H16" s="103">
        <v>0.59699999999999998</v>
      </c>
      <c r="I16" s="103">
        <v>0.59699999999999998</v>
      </c>
      <c r="J16" s="103">
        <v>0.59699999999999998</v>
      </c>
      <c r="K16" s="103">
        <v>0.59699999999999998</v>
      </c>
      <c r="L16" s="103">
        <v>0.59699999999999998</v>
      </c>
      <c r="M16" s="103">
        <v>0.59699999999999998</v>
      </c>
      <c r="N16" s="103">
        <v>0.59699999999999998</v>
      </c>
      <c r="O16" s="103">
        <v>0.59699999999999998</v>
      </c>
      <c r="P16" s="103">
        <v>0.59699999999999998</v>
      </c>
      <c r="Q16" s="103">
        <v>0.59699999999999998</v>
      </c>
      <c r="R16" s="103">
        <v>0.59699999999999998</v>
      </c>
      <c r="S16" s="103">
        <v>0.59699999999999998</v>
      </c>
      <c r="T16" s="103">
        <v>0.59699999999999998</v>
      </c>
      <c r="U16" s="103">
        <v>0.59699999999999998</v>
      </c>
      <c r="V16" s="103">
        <v>0.59699999999999998</v>
      </c>
      <c r="W16" s="103">
        <v>0.59699999999999998</v>
      </c>
      <c r="X16" s="103">
        <v>0.59699999999999998</v>
      </c>
      <c r="Y16" s="103">
        <v>0.59699999999999998</v>
      </c>
      <c r="Z16" s="103">
        <v>0.59699999999999998</v>
      </c>
      <c r="AA16" s="103">
        <v>0.59699999999999998</v>
      </c>
      <c r="AB16" s="103">
        <v>0.59699999999999998</v>
      </c>
      <c r="AC16" s="103">
        <v>0.59699999999999998</v>
      </c>
      <c r="AD16" s="103">
        <v>0.59699999999999998</v>
      </c>
    </row>
    <row r="17" spans="1:33" ht="15" customHeight="1" x14ac:dyDescent="0.25">
      <c r="B17" s="12" t="s">
        <v>95</v>
      </c>
      <c r="C17" s="103">
        <v>0.1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</row>
    <row r="18" spans="1:33" ht="15" customHeight="1" x14ac:dyDescent="0.25">
      <c r="B18" s="12" t="s">
        <v>96</v>
      </c>
      <c r="C18" s="103">
        <v>0.1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</row>
    <row r="19" spans="1:33" ht="15" customHeight="1" x14ac:dyDescent="0.25">
      <c r="B19" s="12" t="s">
        <v>97</v>
      </c>
      <c r="C19" s="103">
        <v>0.1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</row>
    <row r="20" spans="1:33" ht="15" customHeight="1" x14ac:dyDescent="0.25">
      <c r="B20" s="12" t="s">
        <v>98</v>
      </c>
      <c r="C20" s="103">
        <v>0.1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</row>
    <row r="21" spans="1:33" ht="15" customHeight="1" x14ac:dyDescent="0.25">
      <c r="B21" s="15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</row>
    <row r="22" spans="1:33" ht="15" customHeight="1" x14ac:dyDescent="0.25">
      <c r="A22" s="15" t="s">
        <v>99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</row>
    <row r="23" spans="1:33" ht="15" customHeight="1" x14ac:dyDescent="0.3">
      <c r="A23" s="92"/>
      <c r="B23" s="20" t="s">
        <v>101</v>
      </c>
      <c r="C23" s="102">
        <v>0.1113</v>
      </c>
      <c r="D23" s="102">
        <v>0.14860000000000001</v>
      </c>
      <c r="E23" s="102">
        <v>0.1726</v>
      </c>
      <c r="F23" s="102">
        <v>7.7299999999999994E-2</v>
      </c>
      <c r="G23" s="102">
        <v>0.1193</v>
      </c>
      <c r="H23" s="102">
        <v>9.9000000000000005E-2</v>
      </c>
      <c r="I23" s="102">
        <v>7.9600000000000004E-2</v>
      </c>
      <c r="J23" s="102">
        <v>0.19020000000000001</v>
      </c>
      <c r="K23" s="102">
        <v>0.36840000000000001</v>
      </c>
      <c r="L23" s="102">
        <v>0.1113</v>
      </c>
      <c r="M23" s="102">
        <v>0.19309999999999999</v>
      </c>
      <c r="N23" s="102">
        <v>0.17019999999999999</v>
      </c>
      <c r="O23" s="102">
        <v>0.13619999999999999</v>
      </c>
      <c r="P23" s="102">
        <v>0.10680000000000001</v>
      </c>
      <c r="Q23" s="102">
        <v>8.1100000000000005E-2</v>
      </c>
      <c r="R23" s="102">
        <v>8.1199999999999994E-2</v>
      </c>
      <c r="S23" s="102">
        <v>0.12330000000000001</v>
      </c>
      <c r="T23" s="102">
        <v>0.1376</v>
      </c>
      <c r="U23" s="102">
        <v>0.20630000000000001</v>
      </c>
      <c r="V23" s="102">
        <v>0.1668</v>
      </c>
      <c r="W23" s="102">
        <v>0.2331</v>
      </c>
      <c r="X23" s="102">
        <v>0.13600000000000001</v>
      </c>
      <c r="Y23" s="102">
        <v>0.1411</v>
      </c>
      <c r="Z23" s="102">
        <v>5.8700000000000002E-2</v>
      </c>
      <c r="AA23" s="102">
        <v>0.28660000000000002</v>
      </c>
      <c r="AB23" s="102">
        <v>0.24440000000000001</v>
      </c>
      <c r="AC23" s="102">
        <v>0.29320000000000002</v>
      </c>
      <c r="AD23" s="102">
        <v>0.13489999999999999</v>
      </c>
      <c r="AE23" s="89"/>
      <c r="AF23" s="87"/>
    </row>
    <row r="24" spans="1:33" ht="15" customHeight="1" x14ac:dyDescent="0.3">
      <c r="A24" s="92"/>
      <c r="B24" s="20" t="s">
        <v>102</v>
      </c>
      <c r="C24" s="102">
        <v>0.61439999999999995</v>
      </c>
      <c r="D24" s="102">
        <v>0.54600000000000004</v>
      </c>
      <c r="E24" s="102">
        <v>0.51080000000000003</v>
      </c>
      <c r="F24" s="102">
        <v>0.62139999999999995</v>
      </c>
      <c r="G24" s="102">
        <v>0.49880000000000002</v>
      </c>
      <c r="H24" s="102">
        <v>0.63480000000000003</v>
      </c>
      <c r="I24" s="102">
        <v>0.58809999999999996</v>
      </c>
      <c r="J24" s="102">
        <v>0.58289999999999997</v>
      </c>
      <c r="K24" s="102">
        <v>0.35210000000000002</v>
      </c>
      <c r="L24" s="102">
        <v>0.61439999999999995</v>
      </c>
      <c r="M24" s="102">
        <v>0.5081</v>
      </c>
      <c r="N24" s="102">
        <v>0.497</v>
      </c>
      <c r="O24" s="102">
        <v>0.44069999999999998</v>
      </c>
      <c r="P24" s="102">
        <v>0.51339999999999997</v>
      </c>
      <c r="Q24" s="102">
        <v>0.67820000000000003</v>
      </c>
      <c r="R24" s="102">
        <v>0.66790000000000005</v>
      </c>
      <c r="S24" s="102">
        <v>0.5988</v>
      </c>
      <c r="T24" s="102">
        <v>0.55410000000000004</v>
      </c>
      <c r="U24" s="102">
        <v>0.56830000000000003</v>
      </c>
      <c r="V24" s="102">
        <v>0.35299999999999998</v>
      </c>
      <c r="W24" s="102">
        <v>0.51759999999999995</v>
      </c>
      <c r="X24" s="102">
        <v>0.47139999999999999</v>
      </c>
      <c r="Y24" s="102">
        <v>0.59150000000000003</v>
      </c>
      <c r="Z24" s="102">
        <v>0.52400000000000002</v>
      </c>
      <c r="AA24" s="102">
        <v>0.47420000000000001</v>
      </c>
      <c r="AB24" s="102">
        <v>0.49259999999999998</v>
      </c>
      <c r="AC24" s="102">
        <v>0.44180000000000003</v>
      </c>
      <c r="AD24" s="102">
        <v>0.63929999999999998</v>
      </c>
      <c r="AE24" s="89"/>
      <c r="AF24" s="87"/>
    </row>
    <row r="25" spans="1:33" ht="15" customHeight="1" x14ac:dyDescent="0.3">
      <c r="A25" s="92"/>
      <c r="B25" s="20" t="s">
        <v>103</v>
      </c>
      <c r="C25" s="102">
        <v>0.219</v>
      </c>
      <c r="D25" s="102">
        <v>0.27029999999999998</v>
      </c>
      <c r="E25" s="102">
        <v>0.27039999999999997</v>
      </c>
      <c r="F25" s="102">
        <v>0.28000000000000003</v>
      </c>
      <c r="G25" s="102">
        <v>0.33710000000000001</v>
      </c>
      <c r="H25" s="102">
        <v>0.23469999999999999</v>
      </c>
      <c r="I25" s="102">
        <v>0.30530000000000002</v>
      </c>
      <c r="J25" s="102">
        <v>0.1993</v>
      </c>
      <c r="K25" s="102">
        <v>0.23230000000000001</v>
      </c>
      <c r="L25" s="102">
        <v>0.219</v>
      </c>
      <c r="M25" s="102">
        <v>0.26669999999999999</v>
      </c>
      <c r="N25" s="102">
        <v>0.26719999999999999</v>
      </c>
      <c r="O25" s="102">
        <v>0.34970000000000001</v>
      </c>
      <c r="P25" s="102">
        <v>0.33600000000000002</v>
      </c>
      <c r="Q25" s="102">
        <v>0.23519999999999999</v>
      </c>
      <c r="R25" s="102">
        <v>0.2455</v>
      </c>
      <c r="S25" s="102">
        <v>0.23899999999999999</v>
      </c>
      <c r="T25" s="102">
        <v>0.27250000000000002</v>
      </c>
      <c r="U25" s="102">
        <v>0.17899999999999999</v>
      </c>
      <c r="V25" s="102">
        <v>0.37280000000000002</v>
      </c>
      <c r="W25" s="102">
        <v>0.2213</v>
      </c>
      <c r="X25" s="102">
        <v>0.3664</v>
      </c>
      <c r="Y25" s="102">
        <v>0.24</v>
      </c>
      <c r="Z25" s="102">
        <v>0.4173</v>
      </c>
      <c r="AA25" s="102">
        <v>0.22509999999999999</v>
      </c>
      <c r="AB25" s="102">
        <v>0.23269999999999999</v>
      </c>
      <c r="AC25" s="102">
        <v>0.2049</v>
      </c>
      <c r="AD25" s="102">
        <v>0.20780000000000001</v>
      </c>
      <c r="AE25" s="89"/>
      <c r="AF25" s="87"/>
    </row>
    <row r="26" spans="1:33" ht="15" customHeight="1" x14ac:dyDescent="0.3">
      <c r="A26" s="92"/>
      <c r="B26" s="20" t="s">
        <v>104</v>
      </c>
      <c r="C26" s="102">
        <v>5.5199999999999999E-2</v>
      </c>
      <c r="D26" s="102">
        <v>3.5099999999999999E-2</v>
      </c>
      <c r="E26" s="102">
        <v>4.6300000000000001E-2</v>
      </c>
      <c r="F26" s="102">
        <v>2.1299999999999999E-2</v>
      </c>
      <c r="G26" s="102">
        <v>4.4699999999999997E-2</v>
      </c>
      <c r="H26" s="102">
        <v>3.1600000000000003E-2</v>
      </c>
      <c r="I26" s="102">
        <v>2.7099999999999999E-2</v>
      </c>
      <c r="J26" s="102">
        <v>2.7699999999999999E-2</v>
      </c>
      <c r="K26" s="102">
        <v>4.7199999999999999E-2</v>
      </c>
      <c r="L26" s="102">
        <v>5.5199999999999999E-2</v>
      </c>
      <c r="M26" s="102">
        <v>3.2099999999999997E-2</v>
      </c>
      <c r="N26" s="102">
        <v>6.5600000000000006E-2</v>
      </c>
      <c r="O26" s="102">
        <v>7.3499999999999996E-2</v>
      </c>
      <c r="P26" s="102">
        <v>4.3900000000000002E-2</v>
      </c>
      <c r="Q26" s="102">
        <v>5.4999999999999997E-3</v>
      </c>
      <c r="R26" s="102">
        <v>5.4000000000000003E-3</v>
      </c>
      <c r="S26" s="102">
        <v>3.8899999999999997E-2</v>
      </c>
      <c r="T26" s="102">
        <v>3.5900000000000001E-2</v>
      </c>
      <c r="U26" s="102">
        <v>4.6399999999999997E-2</v>
      </c>
      <c r="V26" s="102">
        <v>0.1074</v>
      </c>
      <c r="W26" s="102">
        <v>2.8000000000000001E-2</v>
      </c>
      <c r="X26" s="102">
        <v>2.6200000000000001E-2</v>
      </c>
      <c r="Y26" s="102">
        <v>2.7400000000000001E-2</v>
      </c>
      <c r="Z26" s="102">
        <v>0</v>
      </c>
      <c r="AA26" s="102">
        <v>1.41E-2</v>
      </c>
      <c r="AB26" s="102">
        <v>3.0300000000000001E-2</v>
      </c>
      <c r="AC26" s="102">
        <v>0.06</v>
      </c>
      <c r="AD26" s="102">
        <v>1.7999999999999999E-2</v>
      </c>
      <c r="AE26" s="89"/>
      <c r="AF26" s="87"/>
    </row>
    <row r="27" spans="1:33" ht="15" customHeight="1" x14ac:dyDescent="0.25">
      <c r="B27" s="20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</row>
    <row r="28" spans="1:33" ht="15" customHeight="1" x14ac:dyDescent="0.25">
      <c r="A28" s="15" t="s">
        <v>194</v>
      </c>
      <c r="B28" s="2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</row>
    <row r="29" spans="1:33" ht="14.25" customHeight="1" x14ac:dyDescent="0.25">
      <c r="A29" s="92"/>
      <c r="B29" s="32" t="s">
        <v>75</v>
      </c>
      <c r="C29" s="105">
        <v>0.21940000000000001</v>
      </c>
      <c r="D29" s="105">
        <v>0.19400000000000001</v>
      </c>
      <c r="E29" s="105">
        <v>0.26529999999999998</v>
      </c>
      <c r="F29" s="105">
        <v>0.20069999999999999</v>
      </c>
      <c r="G29" s="105">
        <v>0.1739</v>
      </c>
      <c r="H29" s="105">
        <v>0.1832</v>
      </c>
      <c r="I29" s="105">
        <v>0.23930000000000001</v>
      </c>
      <c r="J29" s="105">
        <v>0.1789</v>
      </c>
      <c r="K29" s="105">
        <v>0.14219999999999999</v>
      </c>
      <c r="L29" s="105">
        <v>0.21940000000000001</v>
      </c>
      <c r="M29" s="105">
        <v>0.21360000000000001</v>
      </c>
      <c r="N29" s="105">
        <v>0.20910000000000001</v>
      </c>
      <c r="O29" s="105">
        <v>0.161</v>
      </c>
      <c r="P29" s="105">
        <v>0.16900000000000001</v>
      </c>
      <c r="Q29" s="105">
        <v>0.20250000000000001</v>
      </c>
      <c r="R29" s="105">
        <v>0.19289999999999999</v>
      </c>
      <c r="S29" s="105">
        <v>0.19980000000000001</v>
      </c>
      <c r="T29" s="105">
        <v>0.1782</v>
      </c>
      <c r="U29" s="105">
        <v>0.17899999999999999</v>
      </c>
      <c r="V29" s="105">
        <v>0.153</v>
      </c>
      <c r="W29" s="105">
        <v>0.17549999999999999</v>
      </c>
      <c r="X29" s="105">
        <v>0.20219999999999999</v>
      </c>
      <c r="Y29" s="105">
        <v>0.1782</v>
      </c>
      <c r="Z29" s="105">
        <v>0.2208</v>
      </c>
      <c r="AA29" s="105">
        <v>0.28599999999999998</v>
      </c>
      <c r="AB29" s="105">
        <v>0.18329999999999999</v>
      </c>
      <c r="AC29" s="105">
        <v>0.2266</v>
      </c>
      <c r="AD29" s="105">
        <v>0.16220000000000001</v>
      </c>
      <c r="AE29" s="86"/>
    </row>
    <row r="30" spans="1:33" ht="14.25" customHeight="1" x14ac:dyDescent="0.3">
      <c r="A30" s="92"/>
      <c r="B30" s="32" t="s">
        <v>76</v>
      </c>
      <c r="C30" s="105">
        <v>8.3199999999999996E-2</v>
      </c>
      <c r="D30" s="105">
        <v>8.3900000000000002E-2</v>
      </c>
      <c r="E30" s="105">
        <v>7.1800000000000003E-2</v>
      </c>
      <c r="F30" s="105">
        <v>0.12280000000000001</v>
      </c>
      <c r="G30" s="105">
        <v>8.7599999999999997E-2</v>
      </c>
      <c r="H30" s="105">
        <v>4.6899999999999997E-2</v>
      </c>
      <c r="I30" s="105">
        <v>4.9200000000000001E-2</v>
      </c>
      <c r="J30" s="105">
        <v>8.1299999999999997E-2</v>
      </c>
      <c r="K30" s="105">
        <v>8.2400000000000001E-2</v>
      </c>
      <c r="L30" s="105">
        <v>8.3199999999999996E-2</v>
      </c>
      <c r="M30" s="105">
        <v>0.1178</v>
      </c>
      <c r="N30" s="105">
        <v>8.3099999999999993E-2</v>
      </c>
      <c r="O30" s="105">
        <v>8.1900000000000001E-2</v>
      </c>
      <c r="P30" s="105">
        <v>9.0700000000000003E-2</v>
      </c>
      <c r="Q30" s="105">
        <v>7.0400000000000004E-2</v>
      </c>
      <c r="R30" s="105">
        <v>5.2600000000000001E-2</v>
      </c>
      <c r="S30" s="105">
        <v>9.6799999999999997E-2</v>
      </c>
      <c r="T30" s="105">
        <v>0.11899999999999999</v>
      </c>
      <c r="U30" s="105">
        <v>6.1600000000000002E-2</v>
      </c>
      <c r="V30" s="105">
        <v>9.3100000000000002E-2</v>
      </c>
      <c r="W30" s="105">
        <v>5.5E-2</v>
      </c>
      <c r="X30" s="105">
        <v>5.9400000000000001E-2</v>
      </c>
      <c r="Y30" s="105">
        <v>8.9200000000000002E-2</v>
      </c>
      <c r="Z30" s="105">
        <v>7.4300000000000005E-2</v>
      </c>
      <c r="AA30" s="105">
        <v>5.67E-2</v>
      </c>
      <c r="AB30" s="105">
        <v>7.7200000000000005E-2</v>
      </c>
      <c r="AC30" s="105">
        <v>5.67E-2</v>
      </c>
      <c r="AD30" s="105">
        <v>0.11890000000000001</v>
      </c>
      <c r="AE30" s="86"/>
      <c r="AF30" s="87"/>
      <c r="AG30" s="86"/>
    </row>
    <row r="31" spans="1:33" ht="14.25" customHeight="1" x14ac:dyDescent="0.3">
      <c r="A31" s="92"/>
      <c r="B31" s="32" t="s">
        <v>77</v>
      </c>
      <c r="C31" s="105">
        <v>0.13789999999999999</v>
      </c>
      <c r="D31" s="105">
        <v>0.13469999999999999</v>
      </c>
      <c r="E31" s="105">
        <v>0.1055</v>
      </c>
      <c r="F31" s="105">
        <v>0.1009</v>
      </c>
      <c r="G31" s="105">
        <v>0.13120000000000001</v>
      </c>
      <c r="H31" s="105">
        <v>9.8500000000000004E-2</v>
      </c>
      <c r="I31" s="105">
        <v>0.1174</v>
      </c>
      <c r="J31" s="105">
        <v>0.105</v>
      </c>
      <c r="K31" s="105">
        <v>0.1777</v>
      </c>
      <c r="L31" s="105">
        <v>0.13789999999999999</v>
      </c>
      <c r="M31" s="105">
        <v>0.15659999999999999</v>
      </c>
      <c r="N31" s="105">
        <v>0.14910000000000001</v>
      </c>
      <c r="O31" s="105">
        <v>0.14269999999999999</v>
      </c>
      <c r="P31" s="105">
        <v>0.14369999999999999</v>
      </c>
      <c r="Q31" s="105">
        <v>0.1454</v>
      </c>
      <c r="R31" s="105">
        <v>0.1328</v>
      </c>
      <c r="S31" s="105">
        <v>0.12889999999999999</v>
      </c>
      <c r="T31" s="105">
        <v>0.14940000000000001</v>
      </c>
      <c r="U31" s="105">
        <v>0.12130000000000001</v>
      </c>
      <c r="V31" s="105">
        <v>0.1399</v>
      </c>
      <c r="W31" s="105">
        <v>0.1482</v>
      </c>
      <c r="X31" s="105">
        <v>0.121</v>
      </c>
      <c r="Y31" s="105">
        <v>0.14899999999999999</v>
      </c>
      <c r="Z31" s="105">
        <v>0.16850000000000001</v>
      </c>
      <c r="AA31" s="105">
        <v>0.1084</v>
      </c>
      <c r="AB31" s="105">
        <v>0.10829999999999999</v>
      </c>
      <c r="AC31" s="105">
        <v>0.1109</v>
      </c>
      <c r="AD31" s="105">
        <v>0.17280000000000001</v>
      </c>
      <c r="AE31" s="86"/>
      <c r="AF31" s="87"/>
      <c r="AG31" s="86"/>
    </row>
    <row r="32" spans="1:33" ht="14.25" customHeight="1" x14ac:dyDescent="0.25">
      <c r="A32" s="92"/>
      <c r="B32" s="32" t="s">
        <v>78</v>
      </c>
      <c r="C32" s="105">
        <v>0.55959999999999999</v>
      </c>
      <c r="D32" s="105">
        <v>0.58740000000000003</v>
      </c>
      <c r="E32" s="105">
        <v>0.55740000000000001</v>
      </c>
      <c r="F32" s="105">
        <v>0.57569999999999999</v>
      </c>
      <c r="G32" s="105">
        <v>0.60740000000000005</v>
      </c>
      <c r="H32" s="105">
        <v>0.67149999999999999</v>
      </c>
      <c r="I32" s="105">
        <v>0.59409999999999996</v>
      </c>
      <c r="J32" s="105">
        <v>0.63490000000000002</v>
      </c>
      <c r="K32" s="105">
        <v>0.59770000000000001</v>
      </c>
      <c r="L32" s="105">
        <v>0.55959999999999999</v>
      </c>
      <c r="M32" s="105">
        <v>0.51200000000000001</v>
      </c>
      <c r="N32" s="105">
        <v>0.55879999999999996</v>
      </c>
      <c r="O32" s="105">
        <v>0.61439999999999995</v>
      </c>
      <c r="P32" s="105">
        <v>0.59660000000000002</v>
      </c>
      <c r="Q32" s="105">
        <v>0.58179999999999998</v>
      </c>
      <c r="R32" s="105">
        <v>0.62170000000000003</v>
      </c>
      <c r="S32" s="105">
        <v>0.57450000000000001</v>
      </c>
      <c r="T32" s="105">
        <v>0.5534</v>
      </c>
      <c r="U32" s="105">
        <v>0.63819999999999999</v>
      </c>
      <c r="V32" s="105">
        <v>0.61399999999999999</v>
      </c>
      <c r="W32" s="105">
        <v>0.62129999999999996</v>
      </c>
      <c r="X32" s="105">
        <v>0.61729999999999996</v>
      </c>
      <c r="Y32" s="105">
        <v>0.58350000000000002</v>
      </c>
      <c r="Z32" s="105">
        <v>0.53639999999999999</v>
      </c>
      <c r="AA32" s="105">
        <v>0.54890000000000005</v>
      </c>
      <c r="AB32" s="105">
        <v>0.63129999999999997</v>
      </c>
      <c r="AC32" s="105">
        <v>0.60580000000000001</v>
      </c>
      <c r="AD32" s="105">
        <v>0.54600000000000004</v>
      </c>
      <c r="AE32" s="86"/>
    </row>
    <row r="33" spans="1:32" ht="13.2" x14ac:dyDescent="0.25">
      <c r="B33" s="34" t="s">
        <v>129</v>
      </c>
      <c r="C33" s="113">
        <f>SUM(C29:C32)</f>
        <v>1.0001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spans="1:32" ht="15" customHeight="1" x14ac:dyDescent="0.25"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2" ht="15" customHeight="1" x14ac:dyDescent="0.25">
      <c r="A35" s="4" t="s">
        <v>135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</row>
    <row r="36" spans="1:32" ht="15" customHeight="1" x14ac:dyDescent="0.25">
      <c r="A36" s="15" t="s">
        <v>74</v>
      </c>
      <c r="B36" s="9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</row>
    <row r="37" spans="1:32" ht="15" customHeight="1" x14ac:dyDescent="0.25">
      <c r="A37" s="92"/>
      <c r="B37" s="47" t="s">
        <v>92</v>
      </c>
      <c r="C37" s="106">
        <v>21.525099999999998</v>
      </c>
      <c r="D37" s="106">
        <v>27.9618</v>
      </c>
      <c r="E37" s="106">
        <v>12.5817</v>
      </c>
      <c r="F37" s="106">
        <v>31.646599999999996</v>
      </c>
      <c r="G37" s="106">
        <v>25.3947</v>
      </c>
      <c r="H37" s="106">
        <v>22.895800000000001</v>
      </c>
      <c r="I37" s="106">
        <v>50.6873</v>
      </c>
      <c r="J37" s="106">
        <v>16.972000000000001</v>
      </c>
      <c r="K37" s="106">
        <v>12.522</v>
      </c>
      <c r="L37" s="106">
        <v>21.525099999999998</v>
      </c>
      <c r="M37" s="106">
        <v>30.543899999999997</v>
      </c>
      <c r="N37" s="106">
        <v>51.554900000000004</v>
      </c>
      <c r="O37" s="106">
        <v>23.2347</v>
      </c>
      <c r="P37" s="106">
        <v>21.271600000000003</v>
      </c>
      <c r="Q37" s="106">
        <v>194.364</v>
      </c>
      <c r="R37" s="106">
        <v>32.936900000000001</v>
      </c>
      <c r="S37" s="106">
        <v>13.938799999999999</v>
      </c>
      <c r="T37" s="106">
        <v>20.787400000000002</v>
      </c>
      <c r="U37" s="106">
        <v>47.744700000000002</v>
      </c>
      <c r="V37" s="106">
        <v>44.662800000000004</v>
      </c>
      <c r="W37" s="106">
        <v>21.6309</v>
      </c>
      <c r="X37" s="106">
        <v>38.997700000000002</v>
      </c>
      <c r="Y37" s="106">
        <v>21.857499999999998</v>
      </c>
      <c r="Z37" s="106">
        <v>41.404000000000003</v>
      </c>
      <c r="AA37" s="106">
        <v>28.432400000000001</v>
      </c>
      <c r="AB37" s="106">
        <v>33.779700000000005</v>
      </c>
      <c r="AC37" s="106">
        <v>11.2408</v>
      </c>
      <c r="AD37" s="106">
        <v>39.6815</v>
      </c>
      <c r="AE37" s="88"/>
      <c r="AF37" s="88"/>
    </row>
    <row r="38" spans="1:32" ht="15" customHeight="1" x14ac:dyDescent="0.25">
      <c r="A38" s="92"/>
      <c r="B38" s="18" t="s">
        <v>91</v>
      </c>
      <c r="C38" s="106">
        <v>59.940199999999997</v>
      </c>
      <c r="D38" s="106">
        <v>58.362400000000001</v>
      </c>
      <c r="E38" s="106">
        <v>43.770700000000005</v>
      </c>
      <c r="F38" s="106">
        <v>57.365600000000001</v>
      </c>
      <c r="G38" s="106">
        <v>48.970700000000001</v>
      </c>
      <c r="H38" s="106">
        <v>35.678100000000001</v>
      </c>
      <c r="I38" s="106">
        <v>81.438200000000009</v>
      </c>
      <c r="J38" s="106">
        <v>48.212299999999999</v>
      </c>
      <c r="K38" s="106">
        <v>44.568000000000005</v>
      </c>
      <c r="L38" s="106">
        <v>59.940199999999997</v>
      </c>
      <c r="M38" s="106">
        <v>61.786700000000003</v>
      </c>
      <c r="N38" s="106">
        <v>85.210800000000006</v>
      </c>
      <c r="O38" s="106">
        <v>66.198999999999998</v>
      </c>
      <c r="P38" s="106">
        <v>53.7074</v>
      </c>
      <c r="Q38" s="106">
        <v>50.657000000000004</v>
      </c>
      <c r="R38" s="106">
        <v>70.807999999999993</v>
      </c>
      <c r="S38" s="106">
        <v>48.217199999999998</v>
      </c>
      <c r="T38" s="106">
        <v>62.501600000000003</v>
      </c>
      <c r="U38" s="106">
        <v>82.361599999999996</v>
      </c>
      <c r="V38" s="106">
        <v>63.214099999999995</v>
      </c>
      <c r="W38" s="106">
        <v>62.091899999999995</v>
      </c>
      <c r="X38" s="106">
        <v>69.879199999999997</v>
      </c>
      <c r="Y38" s="106">
        <v>34.395299999999999</v>
      </c>
      <c r="Z38" s="106">
        <v>81.261099999999999</v>
      </c>
      <c r="AA38" s="106">
        <v>76.424900000000008</v>
      </c>
      <c r="AB38" s="106">
        <v>81.156599999999997</v>
      </c>
      <c r="AC38" s="106">
        <v>28.0334</v>
      </c>
      <c r="AD38" s="106">
        <v>71.740600000000001</v>
      </c>
      <c r="AE38" s="88"/>
      <c r="AF38" s="88"/>
    </row>
    <row r="39" spans="1:32" ht="15" customHeight="1" x14ac:dyDescent="0.25">
      <c r="A39" s="92"/>
      <c r="B39" s="18" t="s">
        <v>90</v>
      </c>
      <c r="C39" s="106">
        <v>120.34350000000001</v>
      </c>
      <c r="D39" s="106">
        <v>104.2901</v>
      </c>
      <c r="E39" s="106">
        <v>79.171500000000009</v>
      </c>
      <c r="F39" s="106">
        <v>77.530600000000007</v>
      </c>
      <c r="G39" s="106">
        <v>78.497</v>
      </c>
      <c r="H39" s="106">
        <v>74.760599999999997</v>
      </c>
      <c r="I39" s="106">
        <v>123.3901</v>
      </c>
      <c r="J39" s="106">
        <v>118.6585</v>
      </c>
      <c r="K39" s="106">
        <v>123.5523</v>
      </c>
      <c r="L39" s="106">
        <v>120.34350000000001</v>
      </c>
      <c r="M39" s="106">
        <v>125.91730000000001</v>
      </c>
      <c r="N39" s="106">
        <v>161.39339999999999</v>
      </c>
      <c r="O39" s="106">
        <v>119.1185</v>
      </c>
      <c r="P39" s="106">
        <v>107.8999</v>
      </c>
      <c r="Q39" s="106">
        <v>120.38210000000001</v>
      </c>
      <c r="R39" s="106">
        <v>127.06700000000001</v>
      </c>
      <c r="S39" s="106">
        <v>136.43379999999999</v>
      </c>
      <c r="T39" s="106">
        <v>91.330500000000001</v>
      </c>
      <c r="U39" s="106">
        <v>142.893</v>
      </c>
      <c r="V39" s="106">
        <v>111.33199999999999</v>
      </c>
      <c r="W39" s="106">
        <v>133.58539999999999</v>
      </c>
      <c r="X39" s="106">
        <v>114.3614</v>
      </c>
      <c r="Y39" s="106">
        <v>45.456900000000005</v>
      </c>
      <c r="Z39" s="106">
        <v>134.7269</v>
      </c>
      <c r="AA39" s="106">
        <v>131.54930000000002</v>
      </c>
      <c r="AB39" s="106">
        <v>109.88420000000001</v>
      </c>
      <c r="AC39" s="106">
        <v>65.945100000000011</v>
      </c>
      <c r="AD39" s="106">
        <v>122.6448</v>
      </c>
      <c r="AE39" s="88"/>
      <c r="AF39" s="96"/>
    </row>
    <row r="40" spans="1:32" ht="15" customHeight="1" x14ac:dyDescent="0.3">
      <c r="B40" s="18" t="s">
        <v>228</v>
      </c>
      <c r="C40" s="106">
        <v>84.600000000000009</v>
      </c>
      <c r="D40" s="104">
        <v>846</v>
      </c>
      <c r="E40" s="104">
        <v>846</v>
      </c>
      <c r="F40" s="104">
        <v>846</v>
      </c>
      <c r="G40" s="104">
        <v>846</v>
      </c>
      <c r="H40" s="104">
        <v>846</v>
      </c>
      <c r="I40" s="104">
        <v>846</v>
      </c>
      <c r="J40" s="104">
        <v>846</v>
      </c>
      <c r="K40" s="104">
        <v>846</v>
      </c>
      <c r="L40" s="104">
        <v>846</v>
      </c>
      <c r="M40" s="104">
        <v>846</v>
      </c>
      <c r="N40" s="104">
        <v>846</v>
      </c>
      <c r="O40" s="104">
        <v>846</v>
      </c>
      <c r="P40" s="104">
        <v>846</v>
      </c>
      <c r="Q40" s="104">
        <v>846</v>
      </c>
      <c r="R40" s="104">
        <v>846</v>
      </c>
      <c r="S40" s="104">
        <v>846</v>
      </c>
      <c r="T40" s="104">
        <v>846</v>
      </c>
      <c r="U40" s="104">
        <v>846</v>
      </c>
      <c r="V40" s="104">
        <v>846</v>
      </c>
      <c r="W40" s="104">
        <v>846</v>
      </c>
      <c r="X40" s="104">
        <v>846</v>
      </c>
      <c r="Y40" s="104">
        <v>846</v>
      </c>
      <c r="Z40" s="104">
        <v>846</v>
      </c>
      <c r="AA40" s="104">
        <v>846</v>
      </c>
      <c r="AB40" s="104">
        <v>846</v>
      </c>
      <c r="AC40" s="104">
        <v>846</v>
      </c>
      <c r="AD40" s="104">
        <v>846</v>
      </c>
      <c r="AE40" s="86"/>
      <c r="AF40" s="97"/>
    </row>
    <row r="41" spans="1:32" ht="26.7" customHeight="1" x14ac:dyDescent="0.25">
      <c r="B41" s="18" t="s">
        <v>89</v>
      </c>
      <c r="C41" s="103">
        <v>0.13</v>
      </c>
      <c r="D41" s="103">
        <v>0.13</v>
      </c>
      <c r="E41" s="103">
        <v>0.13</v>
      </c>
      <c r="F41" s="103">
        <v>0.13</v>
      </c>
      <c r="G41" s="103">
        <v>0.13</v>
      </c>
      <c r="H41" s="103">
        <v>0.13</v>
      </c>
      <c r="I41" s="103">
        <v>0.13</v>
      </c>
      <c r="J41" s="103">
        <v>0.13</v>
      </c>
      <c r="K41" s="103">
        <v>0.13</v>
      </c>
      <c r="L41" s="103">
        <v>0.13</v>
      </c>
      <c r="M41" s="103">
        <v>0.13</v>
      </c>
      <c r="N41" s="103">
        <v>0.13</v>
      </c>
      <c r="O41" s="103">
        <v>0.13</v>
      </c>
      <c r="P41" s="103">
        <v>0.13</v>
      </c>
      <c r="Q41" s="103">
        <v>0.13</v>
      </c>
      <c r="R41" s="103">
        <v>0.13</v>
      </c>
      <c r="S41" s="103">
        <v>0.13</v>
      </c>
      <c r="T41" s="103">
        <v>0.13</v>
      </c>
      <c r="U41" s="103">
        <v>0.13</v>
      </c>
      <c r="V41" s="103">
        <v>0.13</v>
      </c>
      <c r="W41" s="103">
        <v>0.13</v>
      </c>
      <c r="X41" s="103">
        <v>0.13</v>
      </c>
      <c r="Y41" s="103">
        <v>0.13</v>
      </c>
      <c r="Z41" s="103">
        <v>0.13</v>
      </c>
      <c r="AA41" s="103">
        <v>0.13</v>
      </c>
      <c r="AB41" s="103">
        <v>0.13</v>
      </c>
      <c r="AC41" s="103">
        <v>0.13</v>
      </c>
      <c r="AD41" s="103">
        <v>0.13</v>
      </c>
      <c r="AE41" s="86"/>
      <c r="AF41" s="98"/>
    </row>
    <row r="42" spans="1:32" ht="15" customHeight="1" x14ac:dyDescent="0.25">
      <c r="B42" s="47" t="s">
        <v>93</v>
      </c>
      <c r="C42" s="106">
        <v>27.27</v>
      </c>
      <c r="D42" s="106">
        <v>27.27</v>
      </c>
      <c r="E42" s="106">
        <v>27.27</v>
      </c>
      <c r="F42" s="106">
        <v>27.27</v>
      </c>
      <c r="G42" s="106">
        <v>27.27</v>
      </c>
      <c r="H42" s="106">
        <v>27.27</v>
      </c>
      <c r="I42" s="106">
        <v>27.27</v>
      </c>
      <c r="J42" s="106">
        <v>27.27</v>
      </c>
      <c r="K42" s="106">
        <v>27.27</v>
      </c>
      <c r="L42" s="106">
        <v>27.27</v>
      </c>
      <c r="M42" s="106">
        <v>27.27</v>
      </c>
      <c r="N42" s="106">
        <v>27.27</v>
      </c>
      <c r="O42" s="106">
        <v>27.27</v>
      </c>
      <c r="P42" s="106">
        <v>27.27</v>
      </c>
      <c r="Q42" s="106">
        <v>27.27</v>
      </c>
      <c r="R42" s="106">
        <v>27.27</v>
      </c>
      <c r="S42" s="106">
        <v>27.27</v>
      </c>
      <c r="T42" s="106">
        <v>27.27</v>
      </c>
      <c r="U42" s="106">
        <v>27.27</v>
      </c>
      <c r="V42" s="106">
        <v>27.27</v>
      </c>
      <c r="W42" s="106">
        <v>27.27</v>
      </c>
      <c r="X42" s="106">
        <v>27.27</v>
      </c>
      <c r="Y42" s="106">
        <v>27.27</v>
      </c>
      <c r="Z42" s="106">
        <v>27.27</v>
      </c>
      <c r="AA42" s="106">
        <v>27.27</v>
      </c>
      <c r="AB42" s="106">
        <v>27.27</v>
      </c>
      <c r="AC42" s="106">
        <v>27.27</v>
      </c>
      <c r="AD42" s="106">
        <v>27.27</v>
      </c>
      <c r="AF42" s="99"/>
    </row>
    <row r="43" spans="1:32" ht="15.75" customHeight="1" x14ac:dyDescent="0.25"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F43" s="100"/>
    </row>
    <row r="44" spans="1:32" ht="15.75" customHeight="1" x14ac:dyDescent="0.25">
      <c r="A44" s="15" t="s">
        <v>133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</row>
    <row r="45" spans="1:32" ht="15.75" customHeight="1" x14ac:dyDescent="0.25">
      <c r="B45" s="18" t="s">
        <v>9</v>
      </c>
      <c r="C45" s="103">
        <v>1.9099999999999999E-2</v>
      </c>
      <c r="D45" s="103">
        <v>1.9099999999999999E-2</v>
      </c>
      <c r="E45" s="103">
        <v>1.9099999999999999E-2</v>
      </c>
      <c r="F45" s="103">
        <v>1.9099999999999999E-2</v>
      </c>
      <c r="G45" s="103">
        <v>1.9099999999999999E-2</v>
      </c>
      <c r="H45" s="103">
        <v>1.9099999999999999E-2</v>
      </c>
      <c r="I45" s="103">
        <v>1.9099999999999999E-2</v>
      </c>
      <c r="J45" s="103">
        <v>1.9099999999999999E-2</v>
      </c>
      <c r="K45" s="103">
        <v>1.9099999999999999E-2</v>
      </c>
      <c r="L45" s="103">
        <v>1.9099999999999999E-2</v>
      </c>
      <c r="M45" s="103">
        <v>1.9099999999999999E-2</v>
      </c>
      <c r="N45" s="103">
        <v>1.9099999999999999E-2</v>
      </c>
      <c r="O45" s="103">
        <v>1.9099999999999999E-2</v>
      </c>
      <c r="P45" s="103">
        <v>1.9099999999999999E-2</v>
      </c>
      <c r="Q45" s="103">
        <v>1.9099999999999999E-2</v>
      </c>
      <c r="R45" s="103">
        <v>1.9099999999999999E-2</v>
      </c>
      <c r="S45" s="103">
        <v>1.9099999999999999E-2</v>
      </c>
      <c r="T45" s="103">
        <v>1.9099999999999999E-2</v>
      </c>
      <c r="U45" s="103">
        <v>1.9099999999999999E-2</v>
      </c>
      <c r="V45" s="103">
        <v>1.9099999999999999E-2</v>
      </c>
      <c r="W45" s="103">
        <v>1.9099999999999999E-2</v>
      </c>
      <c r="X45" s="103">
        <v>1.9099999999999999E-2</v>
      </c>
      <c r="Y45" s="103">
        <v>1.9099999999999999E-2</v>
      </c>
      <c r="Z45" s="103">
        <v>1.9099999999999999E-2</v>
      </c>
      <c r="AA45" s="103">
        <v>1.9099999999999999E-2</v>
      </c>
      <c r="AB45" s="103">
        <v>1.9099999999999999E-2</v>
      </c>
      <c r="AC45" s="103">
        <v>1.9099999999999999E-2</v>
      </c>
      <c r="AD45" s="103">
        <v>1.9099999999999999E-2</v>
      </c>
    </row>
    <row r="46" spans="1:32" ht="15.75" customHeight="1" x14ac:dyDescent="0.25">
      <c r="B46" s="18" t="s">
        <v>11</v>
      </c>
      <c r="C46" s="103">
        <v>9.98E-2</v>
      </c>
      <c r="D46" s="103">
        <v>9.98E-2</v>
      </c>
      <c r="E46" s="103">
        <v>9.98E-2</v>
      </c>
      <c r="F46" s="103">
        <v>9.98E-2</v>
      </c>
      <c r="G46" s="103">
        <v>9.98E-2</v>
      </c>
      <c r="H46" s="103">
        <v>9.98E-2</v>
      </c>
      <c r="I46" s="103">
        <v>9.98E-2</v>
      </c>
      <c r="J46" s="103">
        <v>9.98E-2</v>
      </c>
      <c r="K46" s="103">
        <v>9.98E-2</v>
      </c>
      <c r="L46" s="103">
        <v>9.98E-2</v>
      </c>
      <c r="M46" s="103">
        <v>9.98E-2</v>
      </c>
      <c r="N46" s="103">
        <v>9.98E-2</v>
      </c>
      <c r="O46" s="103">
        <v>9.98E-2</v>
      </c>
      <c r="P46" s="103">
        <v>9.98E-2</v>
      </c>
      <c r="Q46" s="103">
        <v>9.98E-2</v>
      </c>
      <c r="R46" s="103">
        <v>9.98E-2</v>
      </c>
      <c r="S46" s="103">
        <v>9.98E-2</v>
      </c>
      <c r="T46" s="103">
        <v>9.98E-2</v>
      </c>
      <c r="U46" s="103">
        <v>9.98E-2</v>
      </c>
      <c r="V46" s="103">
        <v>9.98E-2</v>
      </c>
      <c r="W46" s="103">
        <v>9.98E-2</v>
      </c>
      <c r="X46" s="103">
        <v>9.98E-2</v>
      </c>
      <c r="Y46" s="103">
        <v>9.98E-2</v>
      </c>
      <c r="Z46" s="103">
        <v>9.98E-2</v>
      </c>
      <c r="AA46" s="103">
        <v>9.98E-2</v>
      </c>
      <c r="AB46" s="103">
        <v>9.98E-2</v>
      </c>
      <c r="AC46" s="103">
        <v>9.98E-2</v>
      </c>
      <c r="AD46" s="103">
        <v>9.98E-2</v>
      </c>
    </row>
    <row r="47" spans="1:32" ht="15.75" customHeight="1" x14ac:dyDescent="0.25">
      <c r="B47" s="18" t="s">
        <v>12</v>
      </c>
      <c r="C47" s="103">
        <v>0.2</v>
      </c>
      <c r="D47" s="103">
        <v>0.2</v>
      </c>
      <c r="E47" s="103">
        <v>0.2</v>
      </c>
      <c r="F47" s="103">
        <v>0.2</v>
      </c>
      <c r="G47" s="103">
        <v>0.2</v>
      </c>
      <c r="H47" s="103">
        <v>0.2</v>
      </c>
      <c r="I47" s="103">
        <v>0.2</v>
      </c>
      <c r="J47" s="103">
        <v>0.2</v>
      </c>
      <c r="K47" s="103">
        <v>0.2</v>
      </c>
      <c r="L47" s="103">
        <v>0.2</v>
      </c>
      <c r="M47" s="103">
        <v>0.2</v>
      </c>
      <c r="N47" s="103">
        <v>0.2</v>
      </c>
      <c r="O47" s="103">
        <v>0.2</v>
      </c>
      <c r="P47" s="103">
        <v>0.2</v>
      </c>
      <c r="Q47" s="103">
        <v>0.2</v>
      </c>
      <c r="R47" s="103">
        <v>0.2</v>
      </c>
      <c r="S47" s="103">
        <v>0.2</v>
      </c>
      <c r="T47" s="103">
        <v>0.2</v>
      </c>
      <c r="U47" s="103">
        <v>0.2</v>
      </c>
      <c r="V47" s="103">
        <v>0.2</v>
      </c>
      <c r="W47" s="103">
        <v>0.2</v>
      </c>
      <c r="X47" s="103">
        <v>0.2</v>
      </c>
      <c r="Y47" s="103">
        <v>0.2</v>
      </c>
      <c r="Z47" s="103">
        <v>0.2</v>
      </c>
      <c r="AA47" s="103">
        <v>0.2</v>
      </c>
      <c r="AB47" s="103">
        <v>0.2</v>
      </c>
      <c r="AC47" s="103">
        <v>0.2</v>
      </c>
      <c r="AD47" s="103">
        <v>0.2</v>
      </c>
    </row>
    <row r="48" spans="1:32" ht="15" customHeight="1" x14ac:dyDescent="0.25">
      <c r="B48" s="18" t="s">
        <v>26</v>
      </c>
      <c r="C48" s="114">
        <f>1-term_SGA-preterm_AGA-preterm_SGA</f>
        <v>0.68110000000000004</v>
      </c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</row>
    <row r="50" spans="1:32" ht="15.75" customHeight="1" x14ac:dyDescent="0.25">
      <c r="A50" s="15" t="s">
        <v>72</v>
      </c>
    </row>
    <row r="51" spans="1:32" ht="15.75" customHeight="1" x14ac:dyDescent="0.25">
      <c r="B51" s="18" t="s">
        <v>124</v>
      </c>
      <c r="C51" s="7">
        <v>3.3</v>
      </c>
      <c r="D51" s="7">
        <v>3.3</v>
      </c>
      <c r="E51" s="7">
        <v>3.3</v>
      </c>
      <c r="F51" s="7">
        <v>3.3</v>
      </c>
      <c r="G51" s="7">
        <v>3.3</v>
      </c>
      <c r="H51" s="7">
        <v>3.3</v>
      </c>
      <c r="I51" s="7">
        <v>3.3</v>
      </c>
      <c r="J51" s="7">
        <v>3.3</v>
      </c>
      <c r="K51" s="7">
        <v>3.3</v>
      </c>
      <c r="L51" s="7">
        <v>3.3</v>
      </c>
      <c r="M51" s="7">
        <v>3.3</v>
      </c>
      <c r="N51" s="7">
        <v>3.3</v>
      </c>
      <c r="O51" s="7">
        <v>3.3</v>
      </c>
      <c r="P51" s="7">
        <v>3.3</v>
      </c>
      <c r="Q51" s="7">
        <v>3.3</v>
      </c>
      <c r="R51" s="7">
        <v>3.3</v>
      </c>
      <c r="S51" s="7">
        <v>3.3</v>
      </c>
      <c r="T51" s="7">
        <v>3.3</v>
      </c>
      <c r="U51" s="7">
        <v>3.3</v>
      </c>
      <c r="V51" s="7">
        <v>3.3</v>
      </c>
      <c r="W51" s="7">
        <v>3.3</v>
      </c>
      <c r="X51" s="7">
        <v>3.3</v>
      </c>
      <c r="Y51" s="7">
        <v>3.3</v>
      </c>
      <c r="Z51" s="7">
        <v>3.3</v>
      </c>
      <c r="AA51" s="7">
        <v>3.3</v>
      </c>
      <c r="AB51" s="7">
        <v>3.3</v>
      </c>
      <c r="AC51" s="7">
        <v>3.3</v>
      </c>
      <c r="AD51" s="7">
        <v>3.3</v>
      </c>
    </row>
    <row r="52" spans="1:32" ht="15" customHeight="1" x14ac:dyDescent="0.25">
      <c r="B52" s="18" t="s">
        <v>125</v>
      </c>
      <c r="C52" s="7">
        <v>3.3</v>
      </c>
      <c r="D52" s="7">
        <v>3.3</v>
      </c>
      <c r="E52" s="7">
        <v>3.3</v>
      </c>
      <c r="F52" s="7">
        <v>3.3</v>
      </c>
      <c r="G52" s="7">
        <v>3.3</v>
      </c>
      <c r="H52" s="7">
        <v>3.3</v>
      </c>
      <c r="I52" s="7">
        <v>3.3</v>
      </c>
      <c r="J52" s="7">
        <v>3.3</v>
      </c>
      <c r="K52" s="7">
        <v>3.3</v>
      </c>
      <c r="L52" s="7">
        <v>3.3</v>
      </c>
      <c r="M52" s="7">
        <v>3.3</v>
      </c>
      <c r="N52" s="7">
        <v>3.3</v>
      </c>
      <c r="O52" s="7">
        <v>3.3</v>
      </c>
      <c r="P52" s="7">
        <v>3.3</v>
      </c>
      <c r="Q52" s="7">
        <v>3.3</v>
      </c>
      <c r="R52" s="7">
        <v>3.3</v>
      </c>
      <c r="S52" s="7">
        <v>3.3</v>
      </c>
      <c r="T52" s="7">
        <v>3.3</v>
      </c>
      <c r="U52" s="7">
        <v>3.3</v>
      </c>
      <c r="V52" s="7">
        <v>3.3</v>
      </c>
      <c r="W52" s="7">
        <v>3.3</v>
      </c>
      <c r="X52" s="7">
        <v>3.3</v>
      </c>
      <c r="Y52" s="7">
        <v>3.3</v>
      </c>
      <c r="Z52" s="7">
        <v>3.3</v>
      </c>
      <c r="AA52" s="7">
        <v>3.3</v>
      </c>
      <c r="AB52" s="7">
        <v>3.3</v>
      </c>
      <c r="AC52" s="7">
        <v>3.3</v>
      </c>
      <c r="AD52" s="7">
        <v>3.3</v>
      </c>
    </row>
    <row r="53" spans="1:32" ht="15.75" customHeight="1" x14ac:dyDescent="0.25">
      <c r="B53" s="18" t="s">
        <v>126</v>
      </c>
      <c r="C53" s="7">
        <v>3.3</v>
      </c>
      <c r="D53" s="7">
        <v>3.3</v>
      </c>
      <c r="E53" s="7">
        <v>3.3</v>
      </c>
      <c r="F53" s="7">
        <v>3.3</v>
      </c>
      <c r="G53" s="7">
        <v>3.3</v>
      </c>
      <c r="H53" s="7">
        <v>3.3</v>
      </c>
      <c r="I53" s="7">
        <v>3.3</v>
      </c>
      <c r="J53" s="7">
        <v>3.3</v>
      </c>
      <c r="K53" s="7">
        <v>3.3</v>
      </c>
      <c r="L53" s="7">
        <v>3.3</v>
      </c>
      <c r="M53" s="7">
        <v>3.3</v>
      </c>
      <c r="N53" s="7">
        <v>3.3</v>
      </c>
      <c r="O53" s="7">
        <v>3.3</v>
      </c>
      <c r="P53" s="7">
        <v>3.3</v>
      </c>
      <c r="Q53" s="7">
        <v>3.3</v>
      </c>
      <c r="R53" s="7">
        <v>3.3</v>
      </c>
      <c r="S53" s="7">
        <v>3.3</v>
      </c>
      <c r="T53" s="7">
        <v>3.3</v>
      </c>
      <c r="U53" s="7">
        <v>3.3</v>
      </c>
      <c r="V53" s="7">
        <v>3.3</v>
      </c>
      <c r="W53" s="7">
        <v>3.3</v>
      </c>
      <c r="X53" s="7">
        <v>3.3</v>
      </c>
      <c r="Y53" s="7">
        <v>3.3</v>
      </c>
      <c r="Z53" s="7">
        <v>3.3</v>
      </c>
      <c r="AA53" s="7">
        <v>3.3</v>
      </c>
      <c r="AB53" s="7">
        <v>3.3</v>
      </c>
      <c r="AC53" s="7">
        <v>3.3</v>
      </c>
      <c r="AD53" s="7">
        <v>3.3</v>
      </c>
    </row>
    <row r="54" spans="1:32" ht="15.75" customHeight="1" x14ac:dyDescent="0.25">
      <c r="B54" s="18" t="s">
        <v>127</v>
      </c>
      <c r="C54" s="7">
        <v>3.3</v>
      </c>
      <c r="D54" s="7">
        <v>3.3</v>
      </c>
      <c r="E54" s="7">
        <v>3.3</v>
      </c>
      <c r="F54" s="7">
        <v>3.3</v>
      </c>
      <c r="G54" s="7">
        <v>3.3</v>
      </c>
      <c r="H54" s="7">
        <v>3.3</v>
      </c>
      <c r="I54" s="7">
        <v>3.3</v>
      </c>
      <c r="J54" s="7">
        <v>3.3</v>
      </c>
      <c r="K54" s="7">
        <v>3.3</v>
      </c>
      <c r="L54" s="7">
        <v>3.3</v>
      </c>
      <c r="M54" s="7">
        <v>3.3</v>
      </c>
      <c r="N54" s="7">
        <v>3.3</v>
      </c>
      <c r="O54" s="7">
        <v>3.3</v>
      </c>
      <c r="P54" s="7">
        <v>3.3</v>
      </c>
      <c r="Q54" s="7">
        <v>3.3</v>
      </c>
      <c r="R54" s="7">
        <v>3.3</v>
      </c>
      <c r="S54" s="7">
        <v>3.3</v>
      </c>
      <c r="T54" s="7">
        <v>3.3</v>
      </c>
      <c r="U54" s="7">
        <v>3.3</v>
      </c>
      <c r="V54" s="7">
        <v>3.3</v>
      </c>
      <c r="W54" s="7">
        <v>3.3</v>
      </c>
      <c r="X54" s="7">
        <v>3.3</v>
      </c>
      <c r="Y54" s="7">
        <v>3.3</v>
      </c>
      <c r="Z54" s="7">
        <v>3.3</v>
      </c>
      <c r="AA54" s="7">
        <v>3.3</v>
      </c>
      <c r="AB54" s="7">
        <v>3.3</v>
      </c>
      <c r="AC54" s="7">
        <v>3.3</v>
      </c>
      <c r="AD54" s="7">
        <v>3.3</v>
      </c>
    </row>
    <row r="55" spans="1:32" ht="15.75" customHeight="1" x14ac:dyDescent="0.25">
      <c r="B55" s="18" t="s">
        <v>128</v>
      </c>
      <c r="C55" s="7">
        <v>3.3</v>
      </c>
      <c r="D55" s="7">
        <v>3.3</v>
      </c>
      <c r="E55" s="7">
        <v>3.3</v>
      </c>
      <c r="F55" s="7">
        <v>3.3</v>
      </c>
      <c r="G55" s="7">
        <v>3.3</v>
      </c>
      <c r="H55" s="7">
        <v>3.3</v>
      </c>
      <c r="I55" s="7">
        <v>3.3</v>
      </c>
      <c r="J55" s="7">
        <v>3.3</v>
      </c>
      <c r="K55" s="7">
        <v>3.3</v>
      </c>
      <c r="L55" s="7">
        <v>3.3</v>
      </c>
      <c r="M55" s="7">
        <v>3.3</v>
      </c>
      <c r="N55" s="7">
        <v>3.3</v>
      </c>
      <c r="O55" s="7">
        <v>3.3</v>
      </c>
      <c r="P55" s="7">
        <v>3.3</v>
      </c>
      <c r="Q55" s="7">
        <v>3.3</v>
      </c>
      <c r="R55" s="7">
        <v>3.3</v>
      </c>
      <c r="S55" s="7">
        <v>3.3</v>
      </c>
      <c r="T55" s="7">
        <v>3.3</v>
      </c>
      <c r="U55" s="7">
        <v>3.3</v>
      </c>
      <c r="V55" s="7">
        <v>3.3</v>
      </c>
      <c r="W55" s="7">
        <v>3.3</v>
      </c>
      <c r="X55" s="7">
        <v>3.3</v>
      </c>
      <c r="Y55" s="7">
        <v>3.3</v>
      </c>
      <c r="Z55" s="7">
        <v>3.3</v>
      </c>
      <c r="AA55" s="7">
        <v>3.3</v>
      </c>
      <c r="AB55" s="7">
        <v>3.3</v>
      </c>
      <c r="AC55" s="7">
        <v>3.3</v>
      </c>
      <c r="AD55" s="7">
        <v>3.3</v>
      </c>
    </row>
    <row r="57" spans="1:32" ht="15.75" customHeight="1" x14ac:dyDescent="0.25">
      <c r="A57" s="15" t="s">
        <v>134</v>
      </c>
    </row>
    <row r="58" spans="1:32" ht="15.75" customHeight="1" x14ac:dyDescent="0.3">
      <c r="B58" s="9" t="s">
        <v>111</v>
      </c>
      <c r="C58" s="102">
        <v>0.2056</v>
      </c>
      <c r="D58" s="102">
        <v>0.18240000000000001</v>
      </c>
      <c r="E58" s="102">
        <v>0.12509999999999999</v>
      </c>
      <c r="F58" s="102">
        <v>0.14269999999999999</v>
      </c>
      <c r="G58" s="102">
        <v>0.1895</v>
      </c>
      <c r="H58" s="102">
        <v>0.10390000000000001</v>
      </c>
      <c r="I58" s="102">
        <v>6.8000000000000005E-2</v>
      </c>
      <c r="J58" s="102">
        <v>0.34739999999999999</v>
      </c>
      <c r="K58" s="102">
        <v>0.34599999999999997</v>
      </c>
      <c r="L58" s="102">
        <v>0.2056</v>
      </c>
      <c r="M58" s="102">
        <v>0.27060000000000001</v>
      </c>
      <c r="N58" s="102">
        <v>0.31230000000000002</v>
      </c>
      <c r="O58" s="102">
        <v>0.1651</v>
      </c>
      <c r="P58" s="102">
        <v>0.16139999999999999</v>
      </c>
      <c r="Q58" s="102">
        <v>9.4100000000000003E-2</v>
      </c>
      <c r="R58" s="102">
        <v>0.2</v>
      </c>
      <c r="S58" s="102">
        <v>0.1663</v>
      </c>
      <c r="T58" s="102">
        <v>0.1482</v>
      </c>
      <c r="U58" s="102">
        <v>0.1278</v>
      </c>
      <c r="V58" s="102">
        <v>0.1903</v>
      </c>
      <c r="W58" s="102">
        <v>0.33150000000000002</v>
      </c>
      <c r="X58" s="102">
        <v>0.26519999999999999</v>
      </c>
      <c r="Y58" s="102">
        <v>0.218</v>
      </c>
      <c r="Z58" s="102">
        <v>0.30940000000000001</v>
      </c>
      <c r="AA58" s="102">
        <v>4.19E-2</v>
      </c>
      <c r="AB58" s="102">
        <v>0.1759</v>
      </c>
      <c r="AC58" s="102">
        <v>0.23499999999999999</v>
      </c>
      <c r="AD58" s="102">
        <v>0.16769999999999999</v>
      </c>
      <c r="AE58" s="86"/>
      <c r="AF58" s="87"/>
    </row>
    <row r="59" spans="1:32" ht="65.7" customHeight="1" x14ac:dyDescent="0.25">
      <c r="B59" s="18" t="s">
        <v>132</v>
      </c>
      <c r="C59" s="109">
        <v>0.43519999999999998</v>
      </c>
      <c r="D59" s="109">
        <v>0.43519999999999998</v>
      </c>
      <c r="E59" s="109">
        <v>0.43519999999999998</v>
      </c>
      <c r="F59" s="109">
        <v>0.43519999999999998</v>
      </c>
      <c r="G59" s="109">
        <v>0.43519999999999998</v>
      </c>
      <c r="H59" s="109">
        <v>0.43519999999999998</v>
      </c>
      <c r="I59" s="109">
        <v>0.43519999999999998</v>
      </c>
      <c r="J59" s="109">
        <v>0.43519999999999998</v>
      </c>
      <c r="K59" s="109">
        <v>0.43519999999999998</v>
      </c>
      <c r="L59" s="109">
        <v>0.43519999999999998</v>
      </c>
      <c r="M59" s="109">
        <v>0.43519999999999998</v>
      </c>
      <c r="N59" s="109">
        <v>0.43519999999999998</v>
      </c>
      <c r="O59" s="109">
        <v>0.43519999999999998</v>
      </c>
      <c r="P59" s="109">
        <v>0.43519999999999998</v>
      </c>
      <c r="Q59" s="109">
        <v>0.43519999999999998</v>
      </c>
      <c r="R59" s="109">
        <v>0.43519999999999998</v>
      </c>
      <c r="S59" s="109">
        <v>0.43519999999999998</v>
      </c>
      <c r="T59" s="109">
        <v>0.43519999999999998</v>
      </c>
      <c r="U59" s="109">
        <v>0.43519999999999998</v>
      </c>
      <c r="V59" s="109">
        <v>0.43519999999999998</v>
      </c>
      <c r="W59" s="109">
        <v>0.43519999999999998</v>
      </c>
      <c r="X59" s="109">
        <v>0.43519999999999998</v>
      </c>
      <c r="Y59" s="109">
        <v>0.43519999999999998</v>
      </c>
      <c r="Z59" s="109">
        <v>0.43519999999999998</v>
      </c>
      <c r="AA59" s="109">
        <v>0.43519999999999998</v>
      </c>
      <c r="AB59" s="109">
        <v>0.43519999999999998</v>
      </c>
      <c r="AC59" s="109">
        <v>0.43519999999999998</v>
      </c>
      <c r="AD59" s="109">
        <v>0.43519999999999998</v>
      </c>
    </row>
    <row r="60" spans="1:32" ht="15.75" customHeight="1" x14ac:dyDescent="0.25"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55355.033308840408</v>
      </c>
      <c r="C2" s="78">
        <v>74432.094257531193</v>
      </c>
      <c r="D2" s="78">
        <v>106647.41877471654</v>
      </c>
      <c r="E2" s="78">
        <v>80182.157995098707</v>
      </c>
      <c r="F2" s="78">
        <v>47857.649704092408</v>
      </c>
      <c r="G2" s="23">
        <f t="shared" ref="G2:G15" si="0">C2+D2+E2+F2</f>
        <v>309119.32073143881</v>
      </c>
      <c r="H2" s="23">
        <f>(B2 + stillbirth*B2/(1000-stillbirth))/(1-abortion)</f>
        <v>65410.211536225521</v>
      </c>
      <c r="I2" s="23">
        <f t="shared" ref="I2:I13" si="1">G2-H2</f>
        <v>243709.1091952133</v>
      </c>
    </row>
    <row r="3" spans="1:9" ht="15.75" customHeight="1" x14ac:dyDescent="0.25">
      <c r="A3" s="9">
        <v>2018</v>
      </c>
      <c r="B3" s="77">
        <v>56820.45316154285</v>
      </c>
      <c r="C3" s="78">
        <v>77306.464636441859</v>
      </c>
      <c r="D3" s="78">
        <v>110135.04226469572</v>
      </c>
      <c r="E3" s="78">
        <v>82906.003250156326</v>
      </c>
      <c r="F3" s="78">
        <v>49353.822283481772</v>
      </c>
      <c r="G3" s="23">
        <f t="shared" si="0"/>
        <v>319701.33243477572</v>
      </c>
      <c r="H3" s="23">
        <f>(B3 + stillbirth*B3/(1000-stillbirth))/(1-abortion)</f>
        <v>67141.82322219199</v>
      </c>
      <c r="I3" s="23">
        <f t="shared" si="1"/>
        <v>252559.50921258371</v>
      </c>
    </row>
    <row r="4" spans="1:9" ht="15.75" customHeight="1" x14ac:dyDescent="0.25">
      <c r="A4" s="9">
        <v>2019</v>
      </c>
      <c r="B4" s="77">
        <v>58244.156779723184</v>
      </c>
      <c r="C4" s="78">
        <v>80310.86019104271</v>
      </c>
      <c r="D4" s="78">
        <v>113796.96049509458</v>
      </c>
      <c r="E4" s="78">
        <v>85741.871221887312</v>
      </c>
      <c r="F4" s="78">
        <v>50976.744004611784</v>
      </c>
      <c r="G4" s="23">
        <f t="shared" si="0"/>
        <v>330826.4359126364</v>
      </c>
      <c r="H4" s="23">
        <f>(B4 + stillbirth*B4/(1000-stillbirth))/(1-abortion)</f>
        <v>68824.140967544939</v>
      </c>
      <c r="I4" s="23">
        <f t="shared" si="1"/>
        <v>262002.29494509147</v>
      </c>
    </row>
    <row r="5" spans="1:9" ht="15.75" customHeight="1" x14ac:dyDescent="0.25">
      <c r="A5" s="9">
        <v>2020</v>
      </c>
      <c r="B5" s="77">
        <v>59642.398536832661</v>
      </c>
      <c r="C5" s="78">
        <v>83436.194867733197</v>
      </c>
      <c r="D5" s="78">
        <v>117667.27716476077</v>
      </c>
      <c r="E5" s="78">
        <v>88672.902182579521</v>
      </c>
      <c r="F5" s="78">
        <v>52857.358676931392</v>
      </c>
      <c r="G5" s="23">
        <f t="shared" si="0"/>
        <v>342633.73289200489</v>
      </c>
      <c r="H5" s="23">
        <f>(B5 + stillbirth*B5/(1000-stillbirth))/(1-abortion)</f>
        <v>70476.371734005486</v>
      </c>
      <c r="I5" s="23">
        <f t="shared" si="1"/>
        <v>272157.36115799937</v>
      </c>
    </row>
    <row r="6" spans="1:9" ht="15.75" customHeight="1" x14ac:dyDescent="0.25">
      <c r="A6" s="9">
        <v>2021</v>
      </c>
      <c r="B6" s="77">
        <v>61151.312965528872</v>
      </c>
      <c r="C6" s="78">
        <v>86664.778530721334</v>
      </c>
      <c r="D6" s="78">
        <v>121768.28051782311</v>
      </c>
      <c r="E6" s="78">
        <v>91692.174196609791</v>
      </c>
      <c r="F6" s="78">
        <v>54657.078464777791</v>
      </c>
      <c r="G6" s="23">
        <f t="shared" si="0"/>
        <v>354782.31170993205</v>
      </c>
      <c r="H6" s="23">
        <f>(B6 + stillbirth*B6/(1000-stillbirth))/(1-abortion)</f>
        <v>72259.378735743114</v>
      </c>
      <c r="I6" s="23">
        <f t="shared" si="1"/>
        <v>282522.93297418894</v>
      </c>
    </row>
    <row r="7" spans="1:9" ht="15.75" customHeight="1" x14ac:dyDescent="0.25">
      <c r="A7" s="9">
        <v>2022</v>
      </c>
      <c r="B7" s="77">
        <v>62641.795798972082</v>
      </c>
      <c r="C7" s="78">
        <v>89987.418021649006</v>
      </c>
      <c r="D7" s="78">
        <v>126100.27265397605</v>
      </c>
      <c r="E7" s="78">
        <v>94797.470791153886</v>
      </c>
      <c r="F7" s="78">
        <v>56537.581491949277</v>
      </c>
      <c r="G7" s="23">
        <f t="shared" si="0"/>
        <v>367422.74295872822</v>
      </c>
      <c r="H7" s="23">
        <f>(B7 + stillbirth*B7/(1000-stillbirth))/(1-abortion)</f>
        <v>74020.606064118023</v>
      </c>
      <c r="I7" s="23">
        <f t="shared" si="1"/>
        <v>293402.13689461019</v>
      </c>
    </row>
    <row r="8" spans="1:9" ht="15.75" customHeight="1" x14ac:dyDescent="0.25">
      <c r="A8" s="9">
        <v>2023</v>
      </c>
      <c r="B8" s="77">
        <v>64162.709877598558</v>
      </c>
      <c r="C8" s="78">
        <v>93379.229335174081</v>
      </c>
      <c r="D8" s="78">
        <v>130684.6187349485</v>
      </c>
      <c r="E8" s="78">
        <v>97978.254636391765</v>
      </c>
      <c r="F8" s="78">
        <v>58502.073569127839</v>
      </c>
      <c r="G8" s="23">
        <f t="shared" si="0"/>
        <v>380544.17627564218</v>
      </c>
      <c r="H8" s="23">
        <f>(B8 + stillbirth*B8/(1000-stillbirth))/(1-abortion)</f>
        <v>75817.792438414603</v>
      </c>
      <c r="I8" s="23">
        <f t="shared" si="1"/>
        <v>304726.38383722759</v>
      </c>
    </row>
    <row r="9" spans="1:9" ht="15.75" customHeight="1" x14ac:dyDescent="0.25">
      <c r="A9" s="9">
        <v>2024</v>
      </c>
      <c r="B9" s="77">
        <v>65809.720000575311</v>
      </c>
      <c r="C9" s="78">
        <v>96814.543031065579</v>
      </c>
      <c r="D9" s="78">
        <v>135544.44617068736</v>
      </c>
      <c r="E9" s="78">
        <v>101234.45306108326</v>
      </c>
      <c r="F9" s="78">
        <v>60550.522797699734</v>
      </c>
      <c r="G9" s="23">
        <f t="shared" si="0"/>
        <v>394143.96506053593</v>
      </c>
      <c r="H9" s="23">
        <f>(B9 + stillbirth*B9/(1000-stillbirth))/(1-abortion)</f>
        <v>77763.980058701127</v>
      </c>
      <c r="I9" s="23">
        <f t="shared" si="1"/>
        <v>316379.98500183481</v>
      </c>
    </row>
    <row r="10" spans="1:9" ht="15.75" customHeight="1" x14ac:dyDescent="0.25">
      <c r="A10" s="9">
        <v>2025</v>
      </c>
      <c r="B10" s="77">
        <v>67519.1715152252</v>
      </c>
      <c r="C10" s="78">
        <v>100277.75751630409</v>
      </c>
      <c r="D10" s="78">
        <v>140692.57741489317</v>
      </c>
      <c r="E10" s="78">
        <v>104586.10515969656</v>
      </c>
      <c r="F10" s="78">
        <v>62674.188957497114</v>
      </c>
      <c r="G10" s="23">
        <f t="shared" si="0"/>
        <v>408230.62904839095</v>
      </c>
      <c r="H10" s="23">
        <f>(B10 + stillbirth*B10/(1000-stillbirth))/(1-abortion)</f>
        <v>79783.951477746654</v>
      </c>
      <c r="I10" s="23">
        <f t="shared" si="1"/>
        <v>328446.6775706443</v>
      </c>
    </row>
    <row r="11" spans="1:9" ht="15.75" customHeight="1" x14ac:dyDescent="0.25">
      <c r="A11" s="9">
        <v>2026</v>
      </c>
      <c r="B11" s="77">
        <v>69183.00109212083</v>
      </c>
      <c r="C11" s="78">
        <v>103740.38292537598</v>
      </c>
      <c r="D11" s="78">
        <v>146099.74236383059</v>
      </c>
      <c r="E11" s="78">
        <v>108038.42509371156</v>
      </c>
      <c r="F11" s="78">
        <v>64866.293593097835</v>
      </c>
      <c r="G11" s="23">
        <f t="shared" si="0"/>
        <v>422744.84397601592</v>
      </c>
      <c r="H11" s="23">
        <f>(B11 + stillbirth*B11/(1000-stillbirth))/(1-abortion)</f>
        <v>81750.013786439929</v>
      </c>
      <c r="I11" s="23">
        <f t="shared" si="1"/>
        <v>340994.83018957602</v>
      </c>
    </row>
    <row r="12" spans="1:9" ht="15.75" customHeight="1" x14ac:dyDescent="0.25">
      <c r="A12" s="9">
        <v>2027</v>
      </c>
      <c r="B12" s="77">
        <v>71050.824717830925</v>
      </c>
      <c r="C12" s="78">
        <v>107191.61952855957</v>
      </c>
      <c r="D12" s="78">
        <v>151740.36324336386</v>
      </c>
      <c r="E12" s="78">
        <v>111616.57528002621</v>
      </c>
      <c r="F12" s="78">
        <v>67137.809827632329</v>
      </c>
      <c r="G12" s="23">
        <f t="shared" si="0"/>
        <v>437686.36787958193</v>
      </c>
      <c r="H12" s="23">
        <f>(B12 + stillbirth*B12/(1000-stillbirth))/(1-abortion)</f>
        <v>83957.125428635351</v>
      </c>
      <c r="I12" s="23">
        <f t="shared" si="1"/>
        <v>353729.24245094659</v>
      </c>
    </row>
    <row r="13" spans="1:9" ht="15.75" customHeight="1" x14ac:dyDescent="0.25">
      <c r="A13" s="9">
        <v>2028</v>
      </c>
      <c r="B13" s="77">
        <v>72788.497015834801</v>
      </c>
      <c r="C13" s="78">
        <v>110622.27416749677</v>
      </c>
      <c r="D13" s="78">
        <v>157575.15030988946</v>
      </c>
      <c r="E13" s="78">
        <v>115348.98834134468</v>
      </c>
      <c r="F13" s="78">
        <v>69494.957890782083</v>
      </c>
      <c r="G13" s="23">
        <f t="shared" si="0"/>
        <v>453041.37070951302</v>
      </c>
      <c r="H13" s="23">
        <f>(B13 + stillbirth*B13/(1000-stillbirth))/(1-abortion)</f>
        <v>86010.443903920604</v>
      </c>
      <c r="I13" s="23">
        <f t="shared" si="1"/>
        <v>367030.92680559243</v>
      </c>
    </row>
    <row r="14" spans="1:9" ht="15.75" customHeight="1" x14ac:dyDescent="0.25">
      <c r="A14" s="9">
        <v>2029</v>
      </c>
      <c r="B14" s="8">
        <v>74616.183308329404</v>
      </c>
      <c r="C14" s="22">
        <v>114021.38645532954</v>
      </c>
      <c r="D14" s="22">
        <v>163571.91316262502</v>
      </c>
      <c r="E14" s="22">
        <v>119266.31337319531</v>
      </c>
      <c r="F14" s="22">
        <v>71941.757007879787</v>
      </c>
      <c r="G14" s="23">
        <f t="shared" si="0"/>
        <v>468801.36999902962</v>
      </c>
      <c r="H14" s="23">
        <f>(B14 + stillbirth*B14/(1000-stillbirth))/(1-abortion)</f>
        <v>88170.127312418146</v>
      </c>
      <c r="I14" s="23">
        <f t="shared" ref="I14:I15" si="2">G14-H14</f>
        <v>380631.24268661148</v>
      </c>
    </row>
    <row r="15" spans="1:9" ht="15.75" customHeight="1" x14ac:dyDescent="0.25">
      <c r="A15" s="9">
        <v>2030</v>
      </c>
      <c r="B15" s="8">
        <v>77207.193592509793</v>
      </c>
      <c r="C15" s="22">
        <v>117342.97274947444</v>
      </c>
      <c r="D15" s="22">
        <v>169709.16915662715</v>
      </c>
      <c r="E15" s="22">
        <v>123406.23041358989</v>
      </c>
      <c r="F15" s="22">
        <v>74471.396824889525</v>
      </c>
      <c r="G15" s="23">
        <f t="shared" si="0"/>
        <v>484929.76914458099</v>
      </c>
      <c r="H15" s="23">
        <f>(B15 + stillbirth*B15/(1000-stillbirth))/(1-abortion)</f>
        <v>91231.791639042436</v>
      </c>
      <c r="I15" s="23">
        <f t="shared" si="2"/>
        <v>393697.97750553855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A13"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2">
        <v>0.75275219999999998</v>
      </c>
      <c r="D2" s="102">
        <v>0.75275219999999998</v>
      </c>
      <c r="E2" s="102">
        <v>0.71202149999999997</v>
      </c>
      <c r="F2" s="102">
        <v>0.43282379999999998</v>
      </c>
      <c r="G2" s="102">
        <v>0.2069058</v>
      </c>
    </row>
    <row r="3" spans="1:15" ht="15.75" customHeight="1" x14ac:dyDescent="0.25">
      <c r="A3" s="5"/>
      <c r="B3" s="14" t="s">
        <v>118</v>
      </c>
      <c r="C3" s="102">
        <v>0.19694120000000001</v>
      </c>
      <c r="D3" s="102">
        <v>0.19694120000000001</v>
      </c>
      <c r="E3" s="102">
        <v>0.118295</v>
      </c>
      <c r="F3" s="102">
        <v>0.160751</v>
      </c>
      <c r="G3" s="102">
        <v>0.26327139999999999</v>
      </c>
    </row>
    <row r="4" spans="1:15" ht="15.75" customHeight="1" x14ac:dyDescent="0.25">
      <c r="A4" s="5"/>
      <c r="B4" s="14" t="s">
        <v>116</v>
      </c>
      <c r="C4" s="102">
        <v>3.4473799999999999E-2</v>
      </c>
      <c r="D4" s="102">
        <v>3.4473799999999999E-2</v>
      </c>
      <c r="E4" s="102">
        <v>3.9295400000000001E-2</v>
      </c>
      <c r="F4" s="102">
        <v>0.33879369999999998</v>
      </c>
      <c r="G4" s="102">
        <v>0.26064690000000001</v>
      </c>
    </row>
    <row r="5" spans="1:15" ht="15.75" customHeight="1" x14ac:dyDescent="0.25">
      <c r="A5" s="5"/>
      <c r="B5" s="14" t="s">
        <v>119</v>
      </c>
      <c r="C5" s="102">
        <v>1.5832800000000001E-2</v>
      </c>
      <c r="D5" s="102">
        <v>1.5832800000000001E-2</v>
      </c>
      <c r="E5" s="102">
        <v>0.13038810000000001</v>
      </c>
      <c r="F5" s="102">
        <v>6.76316E-2</v>
      </c>
      <c r="G5" s="102">
        <v>0.26917590000000002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2">
        <v>0.90986180000000005</v>
      </c>
      <c r="D8" s="102">
        <v>0.90986180000000005</v>
      </c>
      <c r="E8" s="102">
        <v>0.75049109999999997</v>
      </c>
      <c r="F8" s="102">
        <v>0.75221340000000003</v>
      </c>
      <c r="G8" s="102">
        <v>0.87037690000000001</v>
      </c>
    </row>
    <row r="9" spans="1:15" ht="15.75" customHeight="1" x14ac:dyDescent="0.25">
      <c r="B9" s="9" t="s">
        <v>121</v>
      </c>
      <c r="C9" s="102">
        <v>4.4073800000000003E-2</v>
      </c>
      <c r="D9" s="102">
        <v>4.4073800000000003E-2</v>
      </c>
      <c r="E9" s="102">
        <v>0.23691799999999999</v>
      </c>
      <c r="F9" s="102">
        <v>0.168381</v>
      </c>
      <c r="G9" s="102">
        <v>9.0045200000000006E-2</v>
      </c>
    </row>
    <row r="10" spans="1:15" ht="15.75" customHeight="1" x14ac:dyDescent="0.25">
      <c r="B10" s="9" t="s">
        <v>122</v>
      </c>
      <c r="C10" s="102">
        <v>4.6064500000000001E-2</v>
      </c>
      <c r="D10" s="102">
        <v>4.6064500000000001E-2</v>
      </c>
      <c r="E10" s="102">
        <v>0</v>
      </c>
      <c r="F10" s="102">
        <v>6.0502500000000001E-2</v>
      </c>
      <c r="G10" s="102">
        <v>3.9577899999999999E-2</v>
      </c>
    </row>
    <row r="11" spans="1:15" ht="15.75" customHeight="1" x14ac:dyDescent="0.25">
      <c r="B11" s="9" t="s">
        <v>123</v>
      </c>
      <c r="C11" s="102">
        <v>0</v>
      </c>
      <c r="D11" s="102">
        <v>0</v>
      </c>
      <c r="E11" s="102">
        <v>1.2591E-2</v>
      </c>
      <c r="F11" s="102">
        <v>1.8903099999999999E-2</v>
      </c>
      <c r="G11" s="102">
        <v>0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2">
        <v>0.65869999999999995</v>
      </c>
      <c r="D14" s="102">
        <v>0.65869999999999995</v>
      </c>
      <c r="E14" s="102">
        <v>0.65869999999999995</v>
      </c>
      <c r="F14" s="102">
        <v>0.68740000000000001</v>
      </c>
      <c r="G14" s="102">
        <v>0.61099999999999999</v>
      </c>
      <c r="H14" s="110">
        <v>0.14050000000000001</v>
      </c>
      <c r="I14" s="110">
        <v>0.34570000000000001</v>
      </c>
      <c r="J14" s="110">
        <v>3.4099999999999998E-2</v>
      </c>
      <c r="K14" s="110">
        <v>0</v>
      </c>
      <c r="L14" s="110">
        <v>0.1963</v>
      </c>
      <c r="M14" s="110">
        <v>0.29759999999999998</v>
      </c>
      <c r="N14" s="110">
        <v>0.3095</v>
      </c>
      <c r="O14" s="110">
        <v>0.19570000000000001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0.28666623999999996</v>
      </c>
      <c r="D15" s="35">
        <f t="shared" si="0"/>
        <v>0.28666623999999996</v>
      </c>
      <c r="E15" s="35">
        <f t="shared" si="0"/>
        <v>0.28666623999999996</v>
      </c>
      <c r="F15" s="35">
        <f t="shared" si="0"/>
        <v>0.29915648</v>
      </c>
      <c r="G15" s="35">
        <f t="shared" si="0"/>
        <v>0.26590719999999995</v>
      </c>
      <c r="H15" s="35">
        <f t="shared" si="0"/>
        <v>6.1145600000000001E-2</v>
      </c>
      <c r="I15" s="35">
        <f t="shared" si="0"/>
        <v>0.15044863999999999</v>
      </c>
      <c r="J15" s="35">
        <f t="shared" si="0"/>
        <v>1.4840319999999999E-2</v>
      </c>
      <c r="K15" s="35">
        <f t="shared" si="0"/>
        <v>0</v>
      </c>
      <c r="L15" s="35">
        <f t="shared" si="0"/>
        <v>8.5429759999999993E-2</v>
      </c>
      <c r="M15" s="35">
        <f t="shared" si="0"/>
        <v>0.12951552</v>
      </c>
      <c r="N15" s="35">
        <f t="shared" si="0"/>
        <v>0.13469439999999999</v>
      </c>
      <c r="O15" s="35">
        <f t="shared" si="0"/>
        <v>8.5168640000000004E-2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2">
        <v>1</v>
      </c>
      <c r="D2" s="102">
        <v>0.59735380000000005</v>
      </c>
      <c r="E2" s="102">
        <v>0</v>
      </c>
      <c r="F2" s="102">
        <v>0</v>
      </c>
      <c r="G2" s="102">
        <v>0</v>
      </c>
    </row>
    <row r="3" spans="1:7" x14ac:dyDescent="0.25">
      <c r="B3" s="48" t="s">
        <v>166</v>
      </c>
      <c r="C3" s="111">
        <v>0</v>
      </c>
      <c r="D3" s="111">
        <v>7.5688099999999994E-2</v>
      </c>
      <c r="E3" s="111">
        <v>0</v>
      </c>
      <c r="F3" s="111">
        <v>0</v>
      </c>
      <c r="G3" s="111">
        <v>0</v>
      </c>
    </row>
    <row r="4" spans="1:7" x14ac:dyDescent="0.25">
      <c r="B4" s="48" t="s">
        <v>167</v>
      </c>
      <c r="C4" s="111">
        <v>0</v>
      </c>
      <c r="D4" s="111">
        <v>0.31910189999999999</v>
      </c>
      <c r="E4" s="105">
        <v>0.93439240000000001</v>
      </c>
      <c r="F4" s="105">
        <v>0.84550959999999997</v>
      </c>
      <c r="G4" s="105">
        <v>0.10314039999999999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7.8561999999999799E-3</v>
      </c>
      <c r="E5" s="35">
        <f t="shared" si="0"/>
        <v>6.5607599999999988E-2</v>
      </c>
      <c r="F5" s="35">
        <f t="shared" si="0"/>
        <v>0.15449040000000003</v>
      </c>
      <c r="G5" s="35">
        <f t="shared" si="0"/>
        <v>0.89685959999999998</v>
      </c>
    </row>
    <row r="7" spans="1:7" x14ac:dyDescent="0.25">
      <c r="E7" s="15"/>
      <c r="F7" s="15"/>
      <c r="G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2018-11-14T07:02:37Z</dcterms:modified>
</cp:coreProperties>
</file>