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B2C8636-6A42-45B9-A7F3-78382117C495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29" i="2"/>
  <c r="A21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6" i="2" s="1"/>
  <c r="C33" i="1"/>
  <c r="C20" i="1"/>
  <c r="A15" i="2" l="1"/>
  <c r="A23" i="2"/>
  <c r="A31" i="2"/>
  <c r="A30" i="2"/>
  <c r="A16" i="2"/>
  <c r="A24" i="2"/>
  <c r="A32" i="2"/>
  <c r="A17" i="2"/>
  <c r="A25" i="2"/>
  <c r="A33" i="2"/>
  <c r="A22" i="2"/>
  <c r="A38" i="2"/>
  <c r="A39" i="2"/>
  <c r="A14" i="2"/>
  <c r="A3" i="2"/>
  <c r="A18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 s="1"/>
  <c r="A13" i="2" s="1"/>
  <c r="A40" i="2"/>
  <c r="A26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<sst xmlns="http://schemas.openxmlformats.org/spreadsheetml/2006/main" count="2092" uniqueCount="341">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</sst>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6359012.875</v>
      </c>
    </row>
    <row r="8" spans="1:3" ht="15" customHeight="1" x14ac:dyDescent="0.25">
      <c r="B8" s="5" t="s">
        <v>8</v>
      </c>
      <c r="C8" s="44">
        <v>0.47599999999999998</v>
      </c>
    </row>
    <row r="9" spans="1:3" ht="15" customHeight="1" x14ac:dyDescent="0.25">
      <c r="B9" s="5" t="s">
        <v>9</v>
      </c>
      <c r="C9" s="45">
        <v>0.53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0.61399999999999999</v>
      </c>
    </row>
    <row r="12" spans="1:3" ht="15" customHeight="1" x14ac:dyDescent="0.25">
      <c r="B12" s="5" t="s">
        <v>12</v>
      </c>
      <c r="C12" s="45">
        <v>0.49</v>
      </c>
    </row>
    <row r="13" spans="1:3" ht="15" customHeight="1" x14ac:dyDescent="0.25">
      <c r="B13" s="5" t="s">
        <v>13</v>
      </c>
      <c r="C13" s="45">
        <v>0.75800000000000001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0.13639999999999999</v>
      </c>
    </row>
    <row r="24" spans="1:3" ht="15" customHeight="1" x14ac:dyDescent="0.25">
      <c r="B24" s="15" t="s">
        <v>22</v>
      </c>
      <c r="C24" s="45">
        <v>0.43980000000000002</v>
      </c>
    </row>
    <row r="25" spans="1:3" ht="15" customHeight="1" x14ac:dyDescent="0.25">
      <c r="B25" s="15" t="s">
        <v>23</v>
      </c>
      <c r="C25" s="45">
        <v>0.34289999999999998</v>
      </c>
    </row>
    <row r="26" spans="1:3" ht="15" customHeight="1" x14ac:dyDescent="0.25">
      <c r="B26" s="15" t="s">
        <v>24</v>
      </c>
      <c r="C26" s="45">
        <v>8.09E-2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0.215581961112711</v>
      </c>
    </row>
    <row r="30" spans="1:3" ht="14.25" customHeight="1" x14ac:dyDescent="0.25">
      <c r="B30" s="25" t="s">
        <v>27</v>
      </c>
      <c r="C30" s="99">
        <v>7.7267303357062389E-2</v>
      </c>
    </row>
    <row r="31" spans="1:3" ht="14.25" customHeight="1" x14ac:dyDescent="0.25">
      <c r="B31" s="25" t="s">
        <v>28</v>
      </c>
      <c r="C31" s="99">
        <v>0.12020907122765701</v>
      </c>
    </row>
    <row r="32" spans="1:3" ht="14.25" customHeight="1" x14ac:dyDescent="0.25">
      <c r="B32" s="25" t="s">
        <v>29</v>
      </c>
      <c r="C32" s="99">
        <v>0.58694166430257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26.647300000000001</v>
      </c>
    </row>
    <row r="38" spans="1:5" ht="15" customHeight="1" x14ac:dyDescent="0.25">
      <c r="B38" s="11" t="s">
        <v>34</v>
      </c>
      <c r="C38" s="43">
        <v>47.163319999999999</v>
      </c>
      <c r="D38" s="12"/>
      <c r="E38" s="13"/>
    </row>
    <row r="39" spans="1:5" ht="15" customHeight="1" x14ac:dyDescent="0.25">
      <c r="B39" s="11" t="s">
        <v>35</v>
      </c>
      <c r="C39" s="43">
        <v>69.421329999999998</v>
      </c>
      <c r="D39" s="12"/>
      <c r="E39" s="12"/>
    </row>
    <row r="40" spans="1:5" ht="15" customHeight="1" x14ac:dyDescent="0.25">
      <c r="B40" s="11" t="s">
        <v>36</v>
      </c>
      <c r="C40" s="100">
        <v>2.2200000000000002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19.303070000000002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7.9281999999999998E-3</v>
      </c>
      <c r="D45" s="12"/>
    </row>
    <row r="46" spans="1:5" ht="15.75" customHeight="1" x14ac:dyDescent="0.25">
      <c r="B46" s="11" t="s">
        <v>41</v>
      </c>
      <c r="C46" s="45">
        <v>8.5187299999999994E-2</v>
      </c>
      <c r="D46" s="12"/>
    </row>
    <row r="47" spans="1:5" ht="15.75" customHeight="1" x14ac:dyDescent="0.25">
      <c r="B47" s="11" t="s">
        <v>42</v>
      </c>
      <c r="C47" s="45">
        <v>7.3461100000000001E-2</v>
      </c>
      <c r="D47" s="12"/>
      <c r="E47" s="13"/>
    </row>
    <row r="48" spans="1:5" ht="15" customHeight="1" x14ac:dyDescent="0.25">
      <c r="B48" s="11" t="s">
        <v>43</v>
      </c>
      <c r="C48" s="46">
        <v>0.83342339999999993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0.47012900000000002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0.15256592999999999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0.200477149479665</v>
      </c>
      <c r="C2" s="98">
        <v>0.95</v>
      </c>
      <c r="D2" s="56">
        <v>52.701339651165988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39.760707816552028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330.87002329849241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0.7053458748770679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12.89300726034795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12.89300726034795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12.89300726034795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12.89300726034795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12.89300726034795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12.89300726034795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0.43093806748000002</v>
      </c>
      <c r="C16" s="98">
        <v>0.95</v>
      </c>
      <c r="D16" s="56">
        <v>0.59976585339175292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7.6528811752546302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7.6528811752546302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0.27505049999999998</v>
      </c>
      <c r="C21" s="98">
        <v>0.95</v>
      </c>
      <c r="D21" s="56">
        <v>6.8385112571292028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22.18672916624363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2.0582999999999999E-3</v>
      </c>
      <c r="C23" s="98">
        <v>0.95</v>
      </c>
      <c r="D23" s="56">
        <v>4.204855047571205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0.36172965988460198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0.17784070192033499</v>
      </c>
      <c r="C27" s="98">
        <v>0.95</v>
      </c>
      <c r="D27" s="56">
        <v>18.45543989933406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0.42607790000000001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101.48750651619279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1.3599999999999999E-2</v>
      </c>
      <c r="C31" s="98">
        <v>0.95</v>
      </c>
      <c r="D31" s="56">
        <v>0.71812950856378532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0.3176196</v>
      </c>
      <c r="C32" s="98">
        <v>0.95</v>
      </c>
      <c r="D32" s="56">
        <v>1.2755455448204329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0.52177280000000004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5.6128394886581123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0.29069230000000001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8.9345360000000013E-2</v>
      </c>
      <c r="C3" s="21">
        <f>frac_mam_1_5months * 2.6</f>
        <v>8.9345360000000013E-2</v>
      </c>
      <c r="D3" s="21">
        <f>frac_mam_6_11months * 2.6</f>
        <v>0.17046666000000002</v>
      </c>
      <c r="E3" s="21">
        <f>frac_mam_12_23months * 2.6</f>
        <v>0.13359684000000002</v>
      </c>
      <c r="F3" s="21">
        <f>frac_mam_24_59months * 2.6</f>
        <v>7.7289940000000001E-2</v>
      </c>
    </row>
    <row r="4" spans="1:6" ht="15.75" customHeight="1" x14ac:dyDescent="0.25">
      <c r="A4" s="3" t="s">
        <v>205</v>
      </c>
      <c r="B4" s="21">
        <f>frac_sam_1month * 2.6</f>
        <v>2.7947140000000002E-2</v>
      </c>
      <c r="C4" s="21">
        <f>frac_sam_1_5months * 2.6</f>
        <v>2.7947140000000002E-2</v>
      </c>
      <c r="D4" s="21">
        <f>frac_sam_6_11months * 2.6</f>
        <v>7.0748859999999997E-2</v>
      </c>
      <c r="E4" s="21">
        <f>frac_sam_12_23months * 2.6</f>
        <v>3.4904999999999999E-2</v>
      </c>
      <c r="F4" s="21">
        <f>frac_sam_24_59months * 2.6</f>
        <v>1.7625399999999996E-2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1437457.0253999999</v>
      </c>
      <c r="C2" s="49">
        <v>2098000</v>
      </c>
      <c r="D2" s="49">
        <v>3100000</v>
      </c>
      <c r="E2" s="49">
        <v>2141000</v>
      </c>
      <c r="F2" s="49">
        <v>1454000</v>
      </c>
      <c r="G2" s="17">
        <f t="shared" ref="G2:G13" si="0">C2+D2+E2+F2</f>
        <v>8793000</v>
      </c>
      <c r="H2" s="17">
        <f t="shared" ref="H2:H13" si="1">(B2 + stillbirth*B2/(1000-stillbirth))/(1-abortion)</f>
        <v>1665625.5796579274</v>
      </c>
      <c r="I2" s="17">
        <f t="shared" ref="I2:I13" si="2">G2-H2</f>
        <v>7127374.4203420728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1468563.8030000001</v>
      </c>
      <c r="C3" s="50">
        <v>2169000</v>
      </c>
      <c r="D3" s="50">
        <v>3223000</v>
      </c>
      <c r="E3" s="50">
        <v>2214000</v>
      </c>
      <c r="F3" s="50">
        <v>1508000</v>
      </c>
      <c r="G3" s="17">
        <f t="shared" si="0"/>
        <v>9114000</v>
      </c>
      <c r="H3" s="17">
        <f t="shared" si="1"/>
        <v>1701669.9577198543</v>
      </c>
      <c r="I3" s="17">
        <f t="shared" si="2"/>
        <v>7412330.0422801459</v>
      </c>
    </row>
    <row r="4" spans="1:9" ht="15.75" customHeight="1" x14ac:dyDescent="0.25">
      <c r="A4" s="5">
        <f t="shared" si="3"/>
        <v>2026</v>
      </c>
      <c r="B4" s="49">
        <v>1500560.8662</v>
      </c>
      <c r="C4" s="50">
        <v>2234000</v>
      </c>
      <c r="D4" s="50">
        <v>3351000</v>
      </c>
      <c r="E4" s="50">
        <v>2287000</v>
      </c>
      <c r="F4" s="50">
        <v>1563000</v>
      </c>
      <c r="G4" s="17">
        <f t="shared" si="0"/>
        <v>9435000</v>
      </c>
      <c r="H4" s="17">
        <f t="shared" si="1"/>
        <v>1738745.9370347983</v>
      </c>
      <c r="I4" s="17">
        <f t="shared" si="2"/>
        <v>7696254.0629652012</v>
      </c>
    </row>
    <row r="5" spans="1:9" ht="15.75" customHeight="1" x14ac:dyDescent="0.25">
      <c r="A5" s="5">
        <f t="shared" si="3"/>
        <v>2027</v>
      </c>
      <c r="B5" s="49">
        <v>1532725.4476000001</v>
      </c>
      <c r="C5" s="50">
        <v>2295000</v>
      </c>
      <c r="D5" s="50">
        <v>3487000</v>
      </c>
      <c r="E5" s="50">
        <v>2362000</v>
      </c>
      <c r="F5" s="50">
        <v>1618000</v>
      </c>
      <c r="G5" s="17">
        <f t="shared" si="0"/>
        <v>9762000</v>
      </c>
      <c r="H5" s="17">
        <f t="shared" si="1"/>
        <v>1776016.0248302382</v>
      </c>
      <c r="I5" s="17">
        <f t="shared" si="2"/>
        <v>7985983.975169762</v>
      </c>
    </row>
    <row r="6" spans="1:9" ht="15.75" customHeight="1" x14ac:dyDescent="0.25">
      <c r="A6" s="5">
        <f t="shared" si="3"/>
        <v>2028</v>
      </c>
      <c r="B6" s="49">
        <v>1565029.0676</v>
      </c>
      <c r="C6" s="50">
        <v>2354000</v>
      </c>
      <c r="D6" s="50">
        <v>3627000</v>
      </c>
      <c r="E6" s="50">
        <v>2440000</v>
      </c>
      <c r="F6" s="50">
        <v>1676000</v>
      </c>
      <c r="G6" s="17">
        <f t="shared" si="0"/>
        <v>10097000</v>
      </c>
      <c r="H6" s="17">
        <f t="shared" si="1"/>
        <v>1813447.2209194405</v>
      </c>
      <c r="I6" s="17">
        <f t="shared" si="2"/>
        <v>8283552.7790805595</v>
      </c>
    </row>
    <row r="7" spans="1:9" ht="15.75" customHeight="1" x14ac:dyDescent="0.25">
      <c r="A7" s="5">
        <f t="shared" si="3"/>
        <v>2029</v>
      </c>
      <c r="B7" s="49">
        <v>1597480.0532</v>
      </c>
      <c r="C7" s="50">
        <v>2412000</v>
      </c>
      <c r="D7" s="50">
        <v>3769000</v>
      </c>
      <c r="E7" s="50">
        <v>2522000</v>
      </c>
      <c r="F7" s="50">
        <v>1737000</v>
      </c>
      <c r="G7" s="17">
        <f t="shared" si="0"/>
        <v>10440000</v>
      </c>
      <c r="H7" s="17">
        <f t="shared" si="1"/>
        <v>1851049.174052913</v>
      </c>
      <c r="I7" s="17">
        <f t="shared" si="2"/>
        <v>8588950.8259470873</v>
      </c>
    </row>
    <row r="8" spans="1:9" ht="15.75" customHeight="1" x14ac:dyDescent="0.25">
      <c r="A8" s="5">
        <f t="shared" si="3"/>
        <v>2030</v>
      </c>
      <c r="B8" s="49">
        <v>1629975.96</v>
      </c>
      <c r="C8" s="50">
        <v>2473000</v>
      </c>
      <c r="D8" s="50">
        <v>3909000</v>
      </c>
      <c r="E8" s="50">
        <v>2612000</v>
      </c>
      <c r="F8" s="50">
        <v>1799000</v>
      </c>
      <c r="G8" s="17">
        <f t="shared" si="0"/>
        <v>10793000</v>
      </c>
      <c r="H8" s="17">
        <f t="shared" si="1"/>
        <v>1888703.1787597307</v>
      </c>
      <c r="I8" s="17">
        <f t="shared" si="2"/>
        <v>8904296.8212402686</v>
      </c>
    </row>
    <row r="9" spans="1:9" ht="15.75" customHeight="1" x14ac:dyDescent="0.25">
      <c r="A9" s="5">
        <f t="shared" si="3"/>
        <v>2031</v>
      </c>
      <c r="B9" s="49">
        <v>1657478.6649428571</v>
      </c>
      <c r="C9" s="50">
        <v>2526571.4285714291</v>
      </c>
      <c r="D9" s="50">
        <v>4024571.4285714291</v>
      </c>
      <c r="E9" s="50">
        <v>2679285.7142857141</v>
      </c>
      <c r="F9" s="50">
        <v>1848285.7142857141</v>
      </c>
      <c r="G9" s="17">
        <f t="shared" si="0"/>
        <v>11078714.285714287</v>
      </c>
      <c r="H9" s="17">
        <f t="shared" si="1"/>
        <v>1920571.4072028452</v>
      </c>
      <c r="I9" s="17">
        <f t="shared" si="2"/>
        <v>9158142.8785114419</v>
      </c>
    </row>
    <row r="10" spans="1:9" ht="15.75" customHeight="1" x14ac:dyDescent="0.25">
      <c r="A10" s="5">
        <f t="shared" si="3"/>
        <v>2032</v>
      </c>
      <c r="B10" s="49">
        <v>1684466.502363265</v>
      </c>
      <c r="C10" s="50">
        <v>2577653.0612244899</v>
      </c>
      <c r="D10" s="50">
        <v>4139081.6326530608</v>
      </c>
      <c r="E10" s="50">
        <v>2745755.1020408161</v>
      </c>
      <c r="F10" s="50">
        <v>1896897.9591836741</v>
      </c>
      <c r="G10" s="17">
        <f t="shared" si="0"/>
        <v>11359387.755102042</v>
      </c>
      <c r="H10" s="17">
        <f t="shared" si="1"/>
        <v>1951843.0428432724</v>
      </c>
      <c r="I10" s="17">
        <f t="shared" si="2"/>
        <v>9407544.7122587692</v>
      </c>
    </row>
    <row r="11" spans="1:9" ht="15.75" customHeight="1" x14ac:dyDescent="0.25">
      <c r="A11" s="5">
        <f t="shared" si="3"/>
        <v>2033</v>
      </c>
      <c r="B11" s="49">
        <v>1710738.7361008751</v>
      </c>
      <c r="C11" s="50">
        <v>2626746.3556851312</v>
      </c>
      <c r="D11" s="50">
        <v>4251664.7230320703</v>
      </c>
      <c r="E11" s="50">
        <v>2811291.545189504</v>
      </c>
      <c r="F11" s="50">
        <v>1944597.6676384839</v>
      </c>
      <c r="G11" s="17">
        <f t="shared" si="0"/>
        <v>11634300.29154519</v>
      </c>
      <c r="H11" s="17">
        <f t="shared" si="1"/>
        <v>1982285.4865301982</v>
      </c>
      <c r="I11" s="17">
        <f t="shared" si="2"/>
        <v>9652014.8050149921</v>
      </c>
    </row>
    <row r="12" spans="1:9" ht="15.75" customHeight="1" x14ac:dyDescent="0.25">
      <c r="A12" s="5">
        <f t="shared" si="3"/>
        <v>2034</v>
      </c>
      <c r="B12" s="49">
        <v>1736169.2058867139</v>
      </c>
      <c r="C12" s="50">
        <v>2674138.6922115791</v>
      </c>
      <c r="D12" s="50">
        <v>4360902.5406080801</v>
      </c>
      <c r="E12" s="50">
        <v>2875476.0516451481</v>
      </c>
      <c r="F12" s="50">
        <v>1991254.4773011249</v>
      </c>
      <c r="G12" s="17">
        <f t="shared" si="0"/>
        <v>11901771.761765933</v>
      </c>
      <c r="H12" s="17">
        <f t="shared" si="1"/>
        <v>2011752.5524873347</v>
      </c>
      <c r="I12" s="17">
        <f t="shared" si="2"/>
        <v>9890019.2092785984</v>
      </c>
    </row>
    <row r="13" spans="1:9" ht="15.75" customHeight="1" x14ac:dyDescent="0.25">
      <c r="A13" s="5">
        <f t="shared" si="3"/>
        <v>2035</v>
      </c>
      <c r="B13" s="49">
        <v>1760617.79707053</v>
      </c>
      <c r="C13" s="50">
        <v>2719872.7910989472</v>
      </c>
      <c r="D13" s="50">
        <v>4465745.760694949</v>
      </c>
      <c r="E13" s="50">
        <v>2937686.9161658832</v>
      </c>
      <c r="F13" s="50">
        <v>2036290.8312012849</v>
      </c>
      <c r="G13" s="17">
        <f t="shared" si="0"/>
        <v>12159596.299161064</v>
      </c>
      <c r="H13" s="17">
        <f t="shared" si="1"/>
        <v>2040081.8855684623</v>
      </c>
      <c r="I13" s="17">
        <f t="shared" si="2"/>
        <v>10119514.413592601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0.57468076483362263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0.49367599061954881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0.84787629218948213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0.80087444527105156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0.84787629218948213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0.80087444527105156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0.37389302049927914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0.30115085429041744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0.81156503280150272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0.75656519132649236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0.81156503280150272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0.75656519132649236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0.89733495927380502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0.86314792708009735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0.88485641262016701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0.84722154997346544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0.88485641262016701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0.84722154997346544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0.85859728506787336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1.5094498490550161E-2</v>
      </c>
    </row>
    <row r="4" spans="1:8" ht="15.75" customHeight="1" x14ac:dyDescent="0.25">
      <c r="B4" s="19" t="s">
        <v>69</v>
      </c>
      <c r="C4" s="101">
        <v>6.6847793315220602E-2</v>
      </c>
    </row>
    <row r="5" spans="1:8" ht="15.75" customHeight="1" x14ac:dyDescent="0.25">
      <c r="B5" s="19" t="s">
        <v>70</v>
      </c>
      <c r="C5" s="101">
        <v>9.2715790728420996E-2</v>
      </c>
    </row>
    <row r="6" spans="1:8" ht="15.75" customHeight="1" x14ac:dyDescent="0.25">
      <c r="B6" s="19" t="s">
        <v>71</v>
      </c>
      <c r="C6" s="101">
        <v>0.25066637493336241</v>
      </c>
    </row>
    <row r="7" spans="1:8" ht="15.75" customHeight="1" x14ac:dyDescent="0.25">
      <c r="B7" s="19" t="s">
        <v>72</v>
      </c>
      <c r="C7" s="101">
        <v>0.39523896047610407</v>
      </c>
    </row>
    <row r="8" spans="1:8" ht="15.75" customHeight="1" x14ac:dyDescent="0.25">
      <c r="B8" s="19" t="s">
        <v>73</v>
      </c>
      <c r="C8" s="101">
        <v>5.692699430730053E-3</v>
      </c>
    </row>
    <row r="9" spans="1:8" ht="15.75" customHeight="1" x14ac:dyDescent="0.25">
      <c r="B9" s="19" t="s">
        <v>74</v>
      </c>
      <c r="C9" s="101">
        <v>6.0334693966530663E-2</v>
      </c>
    </row>
    <row r="10" spans="1:8" ht="15.75" customHeight="1" x14ac:dyDescent="0.25">
      <c r="B10" s="19" t="s">
        <v>75</v>
      </c>
      <c r="C10" s="101">
        <v>0.11340918865908101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0.1992388439226277</v>
      </c>
      <c r="D14" s="55">
        <v>0.1992388439226277</v>
      </c>
      <c r="E14" s="55">
        <v>0.1992388439226277</v>
      </c>
      <c r="F14" s="55">
        <v>0.1992388439226277</v>
      </c>
    </row>
    <row r="15" spans="1:8" ht="15.75" customHeight="1" x14ac:dyDescent="0.25">
      <c r="B15" s="19" t="s">
        <v>82</v>
      </c>
      <c r="C15" s="101">
        <v>0.2862876225477291</v>
      </c>
      <c r="D15" s="101">
        <v>0.2862876225477291</v>
      </c>
      <c r="E15" s="101">
        <v>0.2862876225477291</v>
      </c>
      <c r="F15" s="101">
        <v>0.2862876225477291</v>
      </c>
    </row>
    <row r="16" spans="1:8" ht="15.75" customHeight="1" x14ac:dyDescent="0.25">
      <c r="B16" s="19" t="s">
        <v>83</v>
      </c>
      <c r="C16" s="101">
        <v>3.2976769226665932E-2</v>
      </c>
      <c r="D16" s="101">
        <v>3.2976769226665932E-2</v>
      </c>
      <c r="E16" s="101">
        <v>3.2976769226665932E-2</v>
      </c>
      <c r="F16" s="101">
        <v>3.2976769226665932E-2</v>
      </c>
    </row>
    <row r="17" spans="1:8" ht="15.75" customHeight="1" x14ac:dyDescent="0.25">
      <c r="B17" s="19" t="s">
        <v>84</v>
      </c>
      <c r="C17" s="101">
        <v>1.608358052509628E-3</v>
      </c>
      <c r="D17" s="101">
        <v>1.608358052509628E-3</v>
      </c>
      <c r="E17" s="101">
        <v>1.608358052509628E-3</v>
      </c>
      <c r="F17" s="101">
        <v>1.608358052509628E-3</v>
      </c>
    </row>
    <row r="18" spans="1:8" ht="15.75" customHeight="1" x14ac:dyDescent="0.25">
      <c r="B18" s="19" t="s">
        <v>85</v>
      </c>
      <c r="C18" s="101">
        <v>0.16206113121560209</v>
      </c>
      <c r="D18" s="101">
        <v>0.16206113121560209</v>
      </c>
      <c r="E18" s="101">
        <v>0.16206113121560209</v>
      </c>
      <c r="F18" s="101">
        <v>0.16206113121560209</v>
      </c>
    </row>
    <row r="19" spans="1:8" ht="15.75" customHeight="1" x14ac:dyDescent="0.25">
      <c r="B19" s="19" t="s">
        <v>86</v>
      </c>
      <c r="C19" s="101">
        <v>7.9440655586136156E-3</v>
      </c>
      <c r="D19" s="101">
        <v>7.9440655586136156E-3</v>
      </c>
      <c r="E19" s="101">
        <v>7.9440655586136156E-3</v>
      </c>
      <c r="F19" s="101">
        <v>7.9440655586136156E-3</v>
      </c>
    </row>
    <row r="20" spans="1:8" ht="15.75" customHeight="1" x14ac:dyDescent="0.25">
      <c r="B20" s="19" t="s">
        <v>87</v>
      </c>
      <c r="C20" s="101">
        <v>5.3512309813619451E-2</v>
      </c>
      <c r="D20" s="101">
        <v>5.3512309813619451E-2</v>
      </c>
      <c r="E20" s="101">
        <v>5.3512309813619451E-2</v>
      </c>
      <c r="F20" s="101">
        <v>5.3512309813619451E-2</v>
      </c>
    </row>
    <row r="21" spans="1:8" ht="15.75" customHeight="1" x14ac:dyDescent="0.25">
      <c r="B21" s="19" t="s">
        <v>88</v>
      </c>
      <c r="C21" s="101">
        <v>7.3544155252817336E-2</v>
      </c>
      <c r="D21" s="101">
        <v>7.3544155252817336E-2</v>
      </c>
      <c r="E21" s="101">
        <v>7.3544155252817336E-2</v>
      </c>
      <c r="F21" s="101">
        <v>7.3544155252817336E-2</v>
      </c>
    </row>
    <row r="22" spans="1:8" ht="15.75" customHeight="1" x14ac:dyDescent="0.25">
      <c r="B22" s="19" t="s">
        <v>89</v>
      </c>
      <c r="C22" s="101">
        <v>0.1828267444098152</v>
      </c>
      <c r="D22" s="101">
        <v>0.1828267444098152</v>
      </c>
      <c r="E22" s="101">
        <v>0.1828267444098152</v>
      </c>
      <c r="F22" s="101">
        <v>0.1828267444098152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8.6962663999999995E-2</v>
      </c>
    </row>
    <row r="27" spans="1:8" ht="15.75" customHeight="1" x14ac:dyDescent="0.25">
      <c r="B27" s="19" t="s">
        <v>92</v>
      </c>
      <c r="C27" s="101">
        <v>8.4363389999999993E-3</v>
      </c>
    </row>
    <row r="28" spans="1:8" ht="15.75" customHeight="1" x14ac:dyDescent="0.25">
      <c r="B28" s="19" t="s">
        <v>93</v>
      </c>
      <c r="C28" s="101">
        <v>0.15636133799999999</v>
      </c>
    </row>
    <row r="29" spans="1:8" ht="15.75" customHeight="1" x14ac:dyDescent="0.25">
      <c r="B29" s="19" t="s">
        <v>94</v>
      </c>
      <c r="C29" s="101">
        <v>0.16846973500000001</v>
      </c>
    </row>
    <row r="30" spans="1:8" ht="15.75" customHeight="1" x14ac:dyDescent="0.25">
      <c r="B30" s="19" t="s">
        <v>95</v>
      </c>
      <c r="C30" s="101">
        <v>0.10552550099999999</v>
      </c>
    </row>
    <row r="31" spans="1:8" ht="15.75" customHeight="1" x14ac:dyDescent="0.25">
      <c r="B31" s="19" t="s">
        <v>96</v>
      </c>
      <c r="C31" s="101">
        <v>0.10934719399999999</v>
      </c>
    </row>
    <row r="32" spans="1:8" ht="15.75" customHeight="1" x14ac:dyDescent="0.25">
      <c r="B32" s="19" t="s">
        <v>97</v>
      </c>
      <c r="C32" s="101">
        <v>1.8589852E-2</v>
      </c>
    </row>
    <row r="33" spans="2:3" ht="15.75" customHeight="1" x14ac:dyDescent="0.25">
      <c r="B33" s="19" t="s">
        <v>98</v>
      </c>
      <c r="C33" s="101">
        <v>8.3803687999999987E-2</v>
      </c>
    </row>
    <row r="34" spans="2:3" ht="15.75" customHeight="1" x14ac:dyDescent="0.25">
      <c r="B34" s="19" t="s">
        <v>99</v>
      </c>
      <c r="C34" s="101">
        <v>0.26250368800000001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0.44900470094590794</v>
      </c>
      <c r="D2" s="52">
        <f>IFERROR(1-_xlfn.NORM.DIST(_xlfn.NORM.INV(SUM(D4:D5), 0, 1) + 1, 0, 1, TRUE), "")</f>
        <v>0.44900470094590794</v>
      </c>
      <c r="E2" s="52">
        <f>IFERROR(1-_xlfn.NORM.DIST(_xlfn.NORM.INV(SUM(E4:E5), 0, 1) + 1, 0, 1, TRUE), "")</f>
        <v>0.38453880748486735</v>
      </c>
      <c r="F2" s="52">
        <f>IFERROR(1-_xlfn.NORM.DIST(_xlfn.NORM.INV(SUM(F4:F5), 0, 1) + 1, 0, 1, TRUE), "")</f>
        <v>0.18990211811807078</v>
      </c>
      <c r="G2" s="52">
        <f>IFERROR(1-_xlfn.NORM.DIST(_xlfn.NORM.INV(SUM(G4:G5), 0, 1) + 1, 0, 1, TRUE), "")</f>
        <v>0.21693744006062765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0.35934299905409206</v>
      </c>
      <c r="D3" s="52">
        <f>IFERROR(_xlfn.NORM.DIST(_xlfn.NORM.INV(SUM(D4:D5), 0, 1) + 1, 0, 1, TRUE) - SUM(D4:D5), "")</f>
        <v>0.35934299905409206</v>
      </c>
      <c r="E3" s="52">
        <f>IFERROR(_xlfn.NORM.DIST(_xlfn.NORM.INV(SUM(E4:E5), 0, 1) + 1, 0, 1, TRUE) - SUM(E4:E5), "")</f>
        <v>0.37549719251513264</v>
      </c>
      <c r="F3" s="52">
        <f>IFERROR(_xlfn.NORM.DIST(_xlfn.NORM.INV(SUM(F4:F5), 0, 1) + 1, 0, 1, TRUE) - SUM(F4:F5), "")</f>
        <v>0.35854658188192923</v>
      </c>
      <c r="G3" s="52">
        <f>IFERROR(_xlfn.NORM.DIST(_xlfn.NORM.INV(SUM(G4:G5), 0, 1) + 1, 0, 1, TRUE) - SUM(G4:G5), "")</f>
        <v>0.36912275993937232</v>
      </c>
    </row>
    <row r="4" spans="1:15" ht="15.75" customHeight="1" x14ac:dyDescent="0.25">
      <c r="B4" s="5" t="s">
        <v>104</v>
      </c>
      <c r="C4" s="45">
        <v>0.1124284</v>
      </c>
      <c r="D4" s="53">
        <v>0.1124284</v>
      </c>
      <c r="E4" s="53">
        <v>0.1470099</v>
      </c>
      <c r="F4" s="53">
        <v>0.26212360000000001</v>
      </c>
      <c r="G4" s="53">
        <v>0.24501120000000001</v>
      </c>
    </row>
    <row r="5" spans="1:15" ht="15.75" customHeight="1" x14ac:dyDescent="0.25">
      <c r="B5" s="5" t="s">
        <v>105</v>
      </c>
      <c r="C5" s="45">
        <v>7.92239E-2</v>
      </c>
      <c r="D5" s="53">
        <v>7.92239E-2</v>
      </c>
      <c r="E5" s="53">
        <v>9.2954099999999998E-2</v>
      </c>
      <c r="F5" s="53">
        <v>0.1894277</v>
      </c>
      <c r="G5" s="53">
        <v>0.16892860000000001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0.75622537476518503</v>
      </c>
      <c r="D8" s="52">
        <f>IFERROR(1-_xlfn.NORM.DIST(_xlfn.NORM.INV(SUM(D10:D11), 0, 1) + 1, 0, 1, TRUE), "")</f>
        <v>0.75622537476518503</v>
      </c>
      <c r="E8" s="52">
        <f>IFERROR(1-_xlfn.NORM.DIST(_xlfn.NORM.INV(SUM(E10:E11), 0, 1) + 1, 0, 1, TRUE), "")</f>
        <v>0.62697701117611182</v>
      </c>
      <c r="F8" s="52">
        <f>IFERROR(1-_xlfn.NORM.DIST(_xlfn.NORM.INV(SUM(F10:F11), 0, 1) + 1, 0, 1, TRUE), "")</f>
        <v>0.69693824013919936</v>
      </c>
      <c r="G8" s="52">
        <f>IFERROR(1-_xlfn.NORM.DIST(_xlfn.NORM.INV(SUM(G10:G11), 0, 1) + 1, 0, 1, TRUE), "")</f>
        <v>0.78604027108380969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0.19866212523481502</v>
      </c>
      <c r="D9" s="52">
        <f>IFERROR(_xlfn.NORM.DIST(_xlfn.NORM.INV(SUM(D10:D11), 0, 1) + 1, 0, 1, TRUE) - SUM(D10:D11), "")</f>
        <v>0.19866212523481502</v>
      </c>
      <c r="E9" s="52">
        <f>IFERROR(_xlfn.NORM.DIST(_xlfn.NORM.INV(SUM(E10:E11), 0, 1) + 1, 0, 1, TRUE) - SUM(E10:E11), "")</f>
        <v>0.28024778882388818</v>
      </c>
      <c r="F9" s="52">
        <f>IFERROR(_xlfn.NORM.DIST(_xlfn.NORM.INV(SUM(F10:F11), 0, 1) + 1, 0, 1, TRUE) - SUM(F10:F11), "")</f>
        <v>0.23825335986080065</v>
      </c>
      <c r="G9" s="52">
        <f>IFERROR(_xlfn.NORM.DIST(_xlfn.NORM.INV(SUM(G10:G11), 0, 1) + 1, 0, 1, TRUE) - SUM(G10:G11), "")</f>
        <v>0.17745382891619035</v>
      </c>
    </row>
    <row r="10" spans="1:15" ht="15.75" customHeight="1" x14ac:dyDescent="0.25">
      <c r="B10" s="5" t="s">
        <v>109</v>
      </c>
      <c r="C10" s="45">
        <v>3.4363600000000001E-2</v>
      </c>
      <c r="D10" s="53">
        <v>3.4363600000000001E-2</v>
      </c>
      <c r="E10" s="53">
        <v>6.55641E-2</v>
      </c>
      <c r="F10" s="53">
        <v>5.1383400000000003E-2</v>
      </c>
      <c r="G10" s="53">
        <v>2.9726900000000001E-2</v>
      </c>
    </row>
    <row r="11" spans="1:15" ht="15.75" customHeight="1" x14ac:dyDescent="0.25">
      <c r="B11" s="5" t="s">
        <v>110</v>
      </c>
      <c r="C11" s="45">
        <v>1.07489E-2</v>
      </c>
      <c r="D11" s="53">
        <v>1.07489E-2</v>
      </c>
      <c r="E11" s="53">
        <v>2.7211099999999998E-2</v>
      </c>
      <c r="F11" s="53">
        <v>1.3424999999999999E-2</v>
      </c>
      <c r="G11" s="53">
        <v>6.7789999999999986E-3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0.619973</v>
      </c>
      <c r="D2" s="53">
        <v>0.3176196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0.2091288</v>
      </c>
      <c r="D3" s="53">
        <v>0.27251779999999998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7.7981800000000004E-2</v>
      </c>
      <c r="D4" s="53">
        <v>0.33108310000000002</v>
      </c>
      <c r="E4" s="53">
        <v>0.91606189999999998</v>
      </c>
      <c r="F4" s="53">
        <v>0.66581519999999994</v>
      </c>
      <c r="G4" s="53">
        <v>0</v>
      </c>
    </row>
    <row r="5" spans="1:7" x14ac:dyDescent="0.25">
      <c r="B5" s="3" t="s">
        <v>122</v>
      </c>
      <c r="C5" s="52">
        <v>9.2916399999999996E-2</v>
      </c>
      <c r="D5" s="52">
        <v>7.8779500000000002E-2</v>
      </c>
      <c r="E5" s="52">
        <f>1-SUM(E2:E4)</f>
        <v>8.3938100000000015E-2</v>
      </c>
      <c r="F5" s="52">
        <f>1-SUM(F2:F4)</f>
        <v>0.33418480000000006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993EE0-CBF9-4987-8A5D-56806A88F89D}"/>
</file>

<file path=customXml/itemProps2.xml><?xml version="1.0" encoding="utf-8"?>
<ds:datastoreItem xmlns:ds="http://schemas.openxmlformats.org/officeDocument/2006/customXml" ds:itemID="{A8407CF0-40F2-4FB9-B11A-297BBD9B7D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2024-03-26T04:24:08Z</dcterms:modified>
</cp:coreProperties>
</file>