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C5F7260B-512F-4465-AF90-55D47A872A71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6" i="2"/>
  <c r="A35" i="2"/>
  <c r="A32" i="2"/>
  <c r="A31" i="2"/>
  <c r="A29" i="2"/>
  <c r="A28" i="2"/>
  <c r="A27" i="2"/>
  <c r="A24" i="2"/>
  <c r="A23" i="2"/>
  <c r="A21" i="2"/>
  <c r="A20" i="2"/>
  <c r="A19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  <c r="A33" i="2"/>
  <c r="A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<sst xmlns="http://schemas.openxmlformats.org/spreadsheetml/2006/main" count="2092" uniqueCount="341">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</sst>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139132.326171875</v>
      </c>
    </row>
    <row r="8" spans="1:3" ht="15" customHeight="1" x14ac:dyDescent="0.25">
      <c r="B8" s="5" t="s">
        <v>8</v>
      </c>
      <c r="C8" s="44">
        <v>1.7000000000000001E-2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0.86947998046874997</v>
      </c>
    </row>
    <row r="11" spans="1:3" ht="15" customHeight="1" x14ac:dyDescent="0.25">
      <c r="B11" s="5" t="s">
        <v>11</v>
      </c>
      <c r="C11" s="45">
        <v>0.66799999999999993</v>
      </c>
    </row>
    <row r="12" spans="1:3" ht="15" customHeight="1" x14ac:dyDescent="0.25">
      <c r="B12" s="5" t="s">
        <v>12</v>
      </c>
      <c r="C12" s="45">
        <v>0.69599999999999995</v>
      </c>
    </row>
    <row r="13" spans="1:3" ht="15" customHeight="1" x14ac:dyDescent="0.25">
      <c r="B13" s="5" t="s">
        <v>13</v>
      </c>
      <c r="C13" s="45">
        <v>0.871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7.4200000000000002E-2</v>
      </c>
    </row>
    <row r="24" spans="1:3" ht="15" customHeight="1" x14ac:dyDescent="0.25">
      <c r="B24" s="15" t="s">
        <v>22</v>
      </c>
      <c r="C24" s="45">
        <v>0.63170000000000004</v>
      </c>
    </row>
    <row r="25" spans="1:3" ht="15" customHeight="1" x14ac:dyDescent="0.25">
      <c r="B25" s="15" t="s">
        <v>23</v>
      </c>
      <c r="C25" s="45">
        <v>0.28189999999999998</v>
      </c>
    </row>
    <row r="26" spans="1:3" ht="15" customHeight="1" x14ac:dyDescent="0.25">
      <c r="B26" s="15" t="s">
        <v>24</v>
      </c>
      <c r="C26" s="45">
        <v>1.2200000000000001E-2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0.42929909094781799</v>
      </c>
    </row>
    <row r="30" spans="1:3" ht="14.25" customHeight="1" x14ac:dyDescent="0.25">
      <c r="B30" s="25" t="s">
        <v>27</v>
      </c>
      <c r="C30" s="99">
        <v>2.5436306024175601E-2</v>
      </c>
    </row>
    <row r="31" spans="1:3" ht="14.25" customHeight="1" x14ac:dyDescent="0.25">
      <c r="B31" s="25" t="s">
        <v>28</v>
      </c>
      <c r="C31" s="99">
        <v>4.7151485611007002E-2</v>
      </c>
    </row>
    <row r="32" spans="1:3" ht="14.25" customHeight="1" x14ac:dyDescent="0.25">
      <c r="B32" s="25" t="s">
        <v>29</v>
      </c>
      <c r="C32" s="99">
        <v>0.49811311741699899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7.1181000000000001</v>
      </c>
    </row>
    <row r="38" spans="1:5" ht="15" customHeight="1" x14ac:dyDescent="0.25">
      <c r="B38" s="11" t="s">
        <v>34</v>
      </c>
      <c r="C38" s="43">
        <v>8.4116499999999998</v>
      </c>
      <c r="D38" s="12"/>
      <c r="E38" s="13"/>
    </row>
    <row r="39" spans="1:5" ht="15" customHeight="1" x14ac:dyDescent="0.25">
      <c r="B39" s="11" t="s">
        <v>35</v>
      </c>
      <c r="C39" s="43">
        <v>9.4559200000000008</v>
      </c>
      <c r="D39" s="12"/>
      <c r="E39" s="12"/>
    </row>
    <row r="40" spans="1:5" ht="15" customHeight="1" x14ac:dyDescent="0.25">
      <c r="B40" s="11" t="s">
        <v>36</v>
      </c>
      <c r="C40" s="100">
        <v>0.08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4.3445799999999997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5.9370999999999998E-3</v>
      </c>
      <c r="D45" s="12"/>
    </row>
    <row r="46" spans="1:5" ht="15.75" customHeight="1" x14ac:dyDescent="0.25">
      <c r="B46" s="11" t="s">
        <v>41</v>
      </c>
      <c r="C46" s="45">
        <v>6.3792799999999997E-2</v>
      </c>
      <c r="D46" s="12"/>
    </row>
    <row r="47" spans="1:5" ht="15.75" customHeight="1" x14ac:dyDescent="0.25">
      <c r="B47" s="11" t="s">
        <v>42</v>
      </c>
      <c r="C47" s="45">
        <v>7.5355400000000003E-2</v>
      </c>
      <c r="D47" s="12"/>
      <c r="E47" s="13"/>
    </row>
    <row r="48" spans="1:5" ht="15" customHeight="1" x14ac:dyDescent="0.25">
      <c r="B48" s="11" t="s">
        <v>43</v>
      </c>
      <c r="C48" s="46">
        <v>0.85491470000000003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0.68814900000000001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4.5878300999999899E-2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0.476364654255998</v>
      </c>
      <c r="C2" s="98">
        <v>0.95</v>
      </c>
      <c r="D2" s="56">
        <v>57.907989789407353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39.877408618072153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412.49823904286558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4.2611566933851979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13.009708061868061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13.009708061868061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13.009708061868061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13.009708061868061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13.009708061868061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13.009708061868061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0.56088197092212499</v>
      </c>
      <c r="C16" s="98">
        <v>0.95</v>
      </c>
      <c r="D16" s="56">
        <v>0.71647386176341188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9.5101355775698799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9.5101355775698799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0.13477720000000001</v>
      </c>
      <c r="C21" s="98">
        <v>0.95</v>
      </c>
      <c r="D21" s="56">
        <v>45.01292027832001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22.4493059696639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1.5291300000000001E-2</v>
      </c>
      <c r="C23" s="98">
        <v>0.95</v>
      </c>
      <c r="D23" s="56">
        <v>4.2777930485212776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0.86466311923970596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0.49677250997133898</v>
      </c>
      <c r="C27" s="98">
        <v>0.95</v>
      </c>
      <c r="D27" s="56">
        <v>18.576955013531052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0.34516190000000002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113.3709035636476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0.59909969887929115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0.34266350000000001</v>
      </c>
      <c r="C32" s="98">
        <v>0.95</v>
      </c>
      <c r="D32" s="56">
        <v>1.53812413297883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0.14918780000000001</v>
      </c>
      <c r="C38" s="98">
        <v>0.95</v>
      </c>
      <c r="D38" s="56">
        <v>2.7579992310105732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0.52498509999999998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7.6607179999999997E-2</v>
      </c>
      <c r="C3" s="21">
        <f>frac_mam_1_5months * 2.6</f>
        <v>7.6607179999999997E-2</v>
      </c>
      <c r="D3" s="21">
        <f>frac_mam_6_11months * 2.6</f>
        <v>3.4725600000000002E-2</v>
      </c>
      <c r="E3" s="21">
        <f>frac_mam_12_23months * 2.6</f>
        <v>7.6910600000000004E-3</v>
      </c>
      <c r="F3" s="21">
        <f>frac_mam_24_59months * 2.6</f>
        <v>2.4281140000000003E-2</v>
      </c>
    </row>
    <row r="4" spans="1:6" ht="15.75" customHeight="1" x14ac:dyDescent="0.25">
      <c r="A4" s="3" t="s">
        <v>205</v>
      </c>
      <c r="B4" s="21">
        <f>frac_sam_1month * 2.6</f>
        <v>6.841744000000001E-2</v>
      </c>
      <c r="C4" s="21">
        <f>frac_sam_1_5months * 2.6</f>
        <v>6.841744000000001E-2</v>
      </c>
      <c r="D4" s="21">
        <f>frac_sam_6_11months * 2.6</f>
        <v>3.2091800000000003E-3</v>
      </c>
      <c r="E4" s="21">
        <f>frac_sam_12_23months * 2.6</f>
        <v>3.3098000000000003E-3</v>
      </c>
      <c r="F4" s="21">
        <f>frac_sam_24_59months * 2.6</f>
        <v>1.043874E-2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0.69599999999999995</v>
      </c>
      <c r="E10" s="60">
        <f>IF(ISBLANK(comm_deliv), frac_children_health_facility,1)</f>
        <v>0.69599999999999995</v>
      </c>
      <c r="F10" s="60">
        <f>IF(ISBLANK(comm_deliv), frac_children_health_facility,1)</f>
        <v>0.69599999999999995</v>
      </c>
      <c r="G10" s="60">
        <f>IF(ISBLANK(comm_deliv), frac_children_health_facility,1)</f>
        <v>0.69599999999999995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0.871</v>
      </c>
      <c r="M24" s="60">
        <f>famplan_unmet_need</f>
        <v>0.871</v>
      </c>
      <c r="N24" s="60">
        <f>famplan_unmet_need</f>
        <v>0.871</v>
      </c>
      <c r="O24" s="60">
        <f>famplan_unmet_need</f>
        <v>0.871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6.4420766040039074E-2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2.760889973144532E-2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3.849035375976563E-2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0.86947998046874997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32377.758000000002</v>
      </c>
      <c r="C2" s="49">
        <v>74000</v>
      </c>
      <c r="D2" s="49">
        <v>206000</v>
      </c>
      <c r="E2" s="49">
        <v>173000</v>
      </c>
      <c r="F2" s="49">
        <v>192000</v>
      </c>
      <c r="G2" s="17">
        <f t="shared" ref="G2:G13" si="0">C2+D2+E2+F2</f>
        <v>645000</v>
      </c>
      <c r="H2" s="17">
        <f t="shared" ref="H2:H13" si="1">(B2 + stillbirth*B2/(1000-stillbirth))/(1-abortion)</f>
        <v>36953.454055602706</v>
      </c>
      <c r="I2" s="17">
        <f t="shared" ref="I2:I13" si="2">G2-H2</f>
        <v>608046.54594439734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32145.052</v>
      </c>
      <c r="C3" s="50">
        <v>72000</v>
      </c>
      <c r="D3" s="50">
        <v>200000</v>
      </c>
      <c r="E3" s="50">
        <v>174000</v>
      </c>
      <c r="F3" s="50">
        <v>191000</v>
      </c>
      <c r="G3" s="17">
        <f t="shared" si="0"/>
        <v>637000</v>
      </c>
      <c r="H3" s="17">
        <f t="shared" si="1"/>
        <v>36687.861531269707</v>
      </c>
      <c r="I3" s="17">
        <f t="shared" si="2"/>
        <v>600312.13846873026</v>
      </c>
    </row>
    <row r="4" spans="1:9" ht="15.75" customHeight="1" x14ac:dyDescent="0.25">
      <c r="A4" s="5">
        <f t="shared" si="3"/>
        <v>2026</v>
      </c>
      <c r="B4" s="49">
        <v>31650.117200000001</v>
      </c>
      <c r="C4" s="50">
        <v>72000</v>
      </c>
      <c r="D4" s="50">
        <v>192000</v>
      </c>
      <c r="E4" s="50">
        <v>177000</v>
      </c>
      <c r="F4" s="50">
        <v>190000</v>
      </c>
      <c r="G4" s="17">
        <f t="shared" si="0"/>
        <v>631000</v>
      </c>
      <c r="H4" s="17">
        <f t="shared" si="1"/>
        <v>36122.981455499204</v>
      </c>
      <c r="I4" s="17">
        <f t="shared" si="2"/>
        <v>594877.01854450081</v>
      </c>
    </row>
    <row r="5" spans="1:9" ht="15.75" customHeight="1" x14ac:dyDescent="0.25">
      <c r="A5" s="5">
        <f t="shared" si="3"/>
        <v>2027</v>
      </c>
      <c r="B5" s="49">
        <v>31156.146000000001</v>
      </c>
      <c r="C5" s="50">
        <v>73000</v>
      </c>
      <c r="D5" s="50">
        <v>182000</v>
      </c>
      <c r="E5" s="50">
        <v>182000</v>
      </c>
      <c r="F5" s="50">
        <v>188000</v>
      </c>
      <c r="G5" s="17">
        <f t="shared" si="0"/>
        <v>625000</v>
      </c>
      <c r="H5" s="17">
        <f t="shared" si="1"/>
        <v>35559.201157802527</v>
      </c>
      <c r="I5" s="17">
        <f t="shared" si="2"/>
        <v>589440.79884219752</v>
      </c>
    </row>
    <row r="6" spans="1:9" ht="15.75" customHeight="1" x14ac:dyDescent="0.25">
      <c r="A6" s="5">
        <f t="shared" si="3"/>
        <v>2028</v>
      </c>
      <c r="B6" s="49">
        <v>30652.443199999991</v>
      </c>
      <c r="C6" s="50">
        <v>75000</v>
      </c>
      <c r="D6" s="50">
        <v>170000</v>
      </c>
      <c r="E6" s="50">
        <v>188000</v>
      </c>
      <c r="F6" s="50">
        <v>184000</v>
      </c>
      <c r="G6" s="17">
        <f t="shared" si="0"/>
        <v>617000</v>
      </c>
      <c r="H6" s="17">
        <f t="shared" si="1"/>
        <v>34984.313968965092</v>
      </c>
      <c r="I6" s="17">
        <f t="shared" si="2"/>
        <v>582015.68603103491</v>
      </c>
    </row>
    <row r="7" spans="1:9" ht="15.75" customHeight="1" x14ac:dyDescent="0.25">
      <c r="A7" s="5">
        <f t="shared" si="3"/>
        <v>2029</v>
      </c>
      <c r="B7" s="49">
        <v>30139.49059999999</v>
      </c>
      <c r="C7" s="50">
        <v>77000</v>
      </c>
      <c r="D7" s="50">
        <v>161000</v>
      </c>
      <c r="E7" s="50">
        <v>193000</v>
      </c>
      <c r="F7" s="50">
        <v>181000</v>
      </c>
      <c r="G7" s="17">
        <f t="shared" si="0"/>
        <v>612000</v>
      </c>
      <c r="H7" s="17">
        <f t="shared" si="1"/>
        <v>34398.869778023836</v>
      </c>
      <c r="I7" s="17">
        <f t="shared" si="2"/>
        <v>577601.1302219762</v>
      </c>
    </row>
    <row r="8" spans="1:9" ht="15.75" customHeight="1" x14ac:dyDescent="0.25">
      <c r="A8" s="5">
        <f t="shared" si="3"/>
        <v>2030</v>
      </c>
      <c r="B8" s="49">
        <v>29617.77</v>
      </c>
      <c r="C8" s="50">
        <v>78000</v>
      </c>
      <c r="D8" s="50">
        <v>153000</v>
      </c>
      <c r="E8" s="50">
        <v>197000</v>
      </c>
      <c r="F8" s="50">
        <v>178000</v>
      </c>
      <c r="G8" s="17">
        <f t="shared" si="0"/>
        <v>606000</v>
      </c>
      <c r="H8" s="17">
        <f t="shared" si="1"/>
        <v>33803.418474015656</v>
      </c>
      <c r="I8" s="17">
        <f t="shared" si="2"/>
        <v>572196.58152598434</v>
      </c>
    </row>
    <row r="9" spans="1:9" ht="15.75" customHeight="1" x14ac:dyDescent="0.25">
      <c r="A9" s="5">
        <f t="shared" si="3"/>
        <v>2031</v>
      </c>
      <c r="B9" s="49">
        <v>29223.486000000001</v>
      </c>
      <c r="C9" s="50">
        <v>78571.428571428565</v>
      </c>
      <c r="D9" s="50">
        <v>145428.57142857139</v>
      </c>
      <c r="E9" s="50">
        <v>200428.57142857139</v>
      </c>
      <c r="F9" s="50">
        <v>176000</v>
      </c>
      <c r="G9" s="17">
        <f t="shared" si="0"/>
        <v>600428.57142857136</v>
      </c>
      <c r="H9" s="17">
        <f t="shared" si="1"/>
        <v>33353.41339093179</v>
      </c>
      <c r="I9" s="17">
        <f t="shared" si="2"/>
        <v>567075.15803763957</v>
      </c>
    </row>
    <row r="10" spans="1:9" ht="15.75" customHeight="1" x14ac:dyDescent="0.25">
      <c r="A10" s="5">
        <f t="shared" si="3"/>
        <v>2032</v>
      </c>
      <c r="B10" s="49">
        <v>28806.11942857143</v>
      </c>
      <c r="C10" s="50">
        <v>79510.204081632648</v>
      </c>
      <c r="D10" s="50">
        <v>137632.6530612245</v>
      </c>
      <c r="E10" s="50">
        <v>204204.08163265299</v>
      </c>
      <c r="F10" s="50">
        <v>173857.1428571429</v>
      </c>
      <c r="G10" s="17">
        <f t="shared" si="0"/>
        <v>595204.08163265302</v>
      </c>
      <c r="H10" s="17">
        <f t="shared" si="1"/>
        <v>32877.063656597806</v>
      </c>
      <c r="I10" s="17">
        <f t="shared" si="2"/>
        <v>562327.01797605515</v>
      </c>
    </row>
    <row r="11" spans="1:9" ht="15.75" customHeight="1" x14ac:dyDescent="0.25">
      <c r="A11" s="5">
        <f t="shared" si="3"/>
        <v>2033</v>
      </c>
      <c r="B11" s="49">
        <v>28399.83403265306</v>
      </c>
      <c r="C11" s="50">
        <v>80583.090379008747</v>
      </c>
      <c r="D11" s="50">
        <v>129865.889212828</v>
      </c>
      <c r="E11" s="50">
        <v>208090.3790087463</v>
      </c>
      <c r="F11" s="50">
        <v>171551.02040816331</v>
      </c>
      <c r="G11" s="17">
        <f t="shared" si="0"/>
        <v>590090.37900874636</v>
      </c>
      <c r="H11" s="17">
        <f t="shared" si="1"/>
        <v>32413.361113897605</v>
      </c>
      <c r="I11" s="17">
        <f t="shared" si="2"/>
        <v>557677.01789484872</v>
      </c>
    </row>
    <row r="12" spans="1:9" ht="15.75" customHeight="1" x14ac:dyDescent="0.25">
      <c r="A12" s="5">
        <f t="shared" si="3"/>
        <v>2034</v>
      </c>
      <c r="B12" s="49">
        <v>28006.075180174928</v>
      </c>
      <c r="C12" s="50">
        <v>81666.389004581419</v>
      </c>
      <c r="D12" s="50">
        <v>122418.1591003748</v>
      </c>
      <c r="E12" s="50">
        <v>211817.5760099958</v>
      </c>
      <c r="F12" s="50">
        <v>169201.16618075801</v>
      </c>
      <c r="G12" s="17">
        <f t="shared" si="0"/>
        <v>585103.29029571009</v>
      </c>
      <c r="H12" s="17">
        <f t="shared" si="1"/>
        <v>31963.955393339762</v>
      </c>
      <c r="I12" s="17">
        <f t="shared" si="2"/>
        <v>553139.33490237035</v>
      </c>
    </row>
    <row r="13" spans="1:9" ht="15.75" customHeight="1" x14ac:dyDescent="0.25">
      <c r="A13" s="5">
        <f t="shared" si="3"/>
        <v>2035</v>
      </c>
      <c r="B13" s="49">
        <v>27628.022605914201</v>
      </c>
      <c r="C13" s="50">
        <v>82618.730290950189</v>
      </c>
      <c r="D13" s="50">
        <v>115620.7532575712</v>
      </c>
      <c r="E13" s="50">
        <v>215220.08686856661</v>
      </c>
      <c r="F13" s="50">
        <v>167087.0470637235</v>
      </c>
      <c r="G13" s="17">
        <f t="shared" si="0"/>
        <v>580546.61748081143</v>
      </c>
      <c r="H13" s="17">
        <f t="shared" si="1"/>
        <v>31532.475596821852</v>
      </c>
      <c r="I13" s="17">
        <f t="shared" si="2"/>
        <v>549014.14188398956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0.62376371264216124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0.60631210820181014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0.87243034422519938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0.86399818780305293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0.87243034422519938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0.86399818780305293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0.4228775169532718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0.40499628360678741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0.84088011288728559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0.83076706250476395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0.84088011288728559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0.83076706250476395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0.91470900848100767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0.90877920930767331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0.90411656367814319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0.8975328282275582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0.90411656367814319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0.8975328282275582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0.89560496920346611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3.6605399999999962E-2</v>
      </c>
    </row>
    <row r="5" spans="1:8" ht="15.75" customHeight="1" x14ac:dyDescent="0.25">
      <c r="B5" s="19" t="s">
        <v>70</v>
      </c>
      <c r="C5" s="101">
        <v>2.8491900000000028E-2</v>
      </c>
    </row>
    <row r="6" spans="1:8" ht="15.75" customHeight="1" x14ac:dyDescent="0.25">
      <c r="B6" s="19" t="s">
        <v>71</v>
      </c>
      <c r="C6" s="101">
        <v>0.1543518999999996</v>
      </c>
    </row>
    <row r="7" spans="1:8" ht="15.75" customHeight="1" x14ac:dyDescent="0.25">
      <c r="B7" s="19" t="s">
        <v>72</v>
      </c>
      <c r="C7" s="101">
        <v>0.42690190000000028</v>
      </c>
    </row>
    <row r="8" spans="1:8" ht="15.75" customHeight="1" x14ac:dyDescent="0.25">
      <c r="B8" s="19" t="s">
        <v>73</v>
      </c>
      <c r="C8" s="101">
        <v>9.5492000000000025E-3</v>
      </c>
    </row>
    <row r="9" spans="1:8" ht="15.75" customHeight="1" x14ac:dyDescent="0.25">
      <c r="B9" s="19" t="s">
        <v>74</v>
      </c>
      <c r="C9" s="101">
        <v>0.26801370000000008</v>
      </c>
    </row>
    <row r="10" spans="1:8" ht="15.75" customHeight="1" x14ac:dyDescent="0.25">
      <c r="B10" s="19" t="s">
        <v>75</v>
      </c>
      <c r="C10" s="101">
        <v>7.6086000000000042E-2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2.4938416154784201E-2</v>
      </c>
      <c r="D14" s="55">
        <v>2.4938416154784201E-2</v>
      </c>
      <c r="E14" s="55">
        <v>2.4938416154784201E-2</v>
      </c>
      <c r="F14" s="55">
        <v>2.4938416154784201E-2</v>
      </c>
    </row>
    <row r="15" spans="1:8" ht="15.75" customHeight="1" x14ac:dyDescent="0.25">
      <c r="B15" s="19" t="s">
        <v>82</v>
      </c>
      <c r="C15" s="101">
        <v>0.31814315609059202</v>
      </c>
      <c r="D15" s="101">
        <v>0.31814315609059202</v>
      </c>
      <c r="E15" s="101">
        <v>0.31814315609059202</v>
      </c>
      <c r="F15" s="101">
        <v>0.31814315609059202</v>
      </c>
    </row>
    <row r="16" spans="1:8" ht="15.75" customHeight="1" x14ac:dyDescent="0.25">
      <c r="B16" s="19" t="s">
        <v>83</v>
      </c>
      <c r="C16" s="101">
        <v>4.9267420786241918E-2</v>
      </c>
      <c r="D16" s="101">
        <v>4.9267420786241918E-2</v>
      </c>
      <c r="E16" s="101">
        <v>4.9267420786241918E-2</v>
      </c>
      <c r="F16" s="101">
        <v>4.9267420786241918E-2</v>
      </c>
    </row>
    <row r="17" spans="1:8" ht="15.75" customHeight="1" x14ac:dyDescent="0.25">
      <c r="B17" s="19" t="s">
        <v>84</v>
      </c>
      <c r="C17" s="101">
        <v>2.9968784124779189E-2</v>
      </c>
      <c r="D17" s="101">
        <v>2.9968784124779189E-2</v>
      </c>
      <c r="E17" s="101">
        <v>2.9968784124779189E-2</v>
      </c>
      <c r="F17" s="101">
        <v>2.9968784124779189E-2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1.7114090843376471E-2</v>
      </c>
      <c r="D19" s="101">
        <v>1.7114090843376471E-2</v>
      </c>
      <c r="E19" s="101">
        <v>1.7114090843376471E-2</v>
      </c>
      <c r="F19" s="101">
        <v>1.7114090843376471E-2</v>
      </c>
    </row>
    <row r="20" spans="1:8" ht="15.75" customHeight="1" x14ac:dyDescent="0.25">
      <c r="B20" s="19" t="s">
        <v>87</v>
      </c>
      <c r="C20" s="101">
        <v>6.5589051959370301E-2</v>
      </c>
      <c r="D20" s="101">
        <v>6.5589051959370301E-2</v>
      </c>
      <c r="E20" s="101">
        <v>6.5589051959370301E-2</v>
      </c>
      <c r="F20" s="101">
        <v>6.5589051959370301E-2</v>
      </c>
    </row>
    <row r="21" spans="1:8" ht="15.75" customHeight="1" x14ac:dyDescent="0.25">
      <c r="B21" s="19" t="s">
        <v>88</v>
      </c>
      <c r="C21" s="101">
        <v>0.40841074687003298</v>
      </c>
      <c r="D21" s="101">
        <v>0.40841074687003298</v>
      </c>
      <c r="E21" s="101">
        <v>0.40841074687003298</v>
      </c>
      <c r="F21" s="101">
        <v>0.40841074687003298</v>
      </c>
    </row>
    <row r="22" spans="1:8" ht="15.75" customHeight="1" x14ac:dyDescent="0.25">
      <c r="B22" s="19" t="s">
        <v>89</v>
      </c>
      <c r="C22" s="101">
        <v>8.6568333170822992E-2</v>
      </c>
      <c r="D22" s="101">
        <v>8.6568333170822992E-2</v>
      </c>
      <c r="E22" s="101">
        <v>8.6568333170822992E-2</v>
      </c>
      <c r="F22" s="101">
        <v>8.6568333170822992E-2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5.4875438999999977E-2</v>
      </c>
    </row>
    <row r="27" spans="1:8" ht="15.75" customHeight="1" x14ac:dyDescent="0.25">
      <c r="B27" s="19" t="s">
        <v>92</v>
      </c>
      <c r="C27" s="101">
        <v>6.1112532999999997E-2</v>
      </c>
    </row>
    <row r="28" spans="1:8" ht="15.75" customHeight="1" x14ac:dyDescent="0.25">
      <c r="B28" s="19" t="s">
        <v>93</v>
      </c>
      <c r="C28" s="101">
        <v>0.12187780400000001</v>
      </c>
    </row>
    <row r="29" spans="1:8" ht="15.75" customHeight="1" x14ac:dyDescent="0.25">
      <c r="B29" s="19" t="s">
        <v>94</v>
      </c>
      <c r="C29" s="101">
        <v>0.13517542399999999</v>
      </c>
    </row>
    <row r="30" spans="1:8" ht="15.75" customHeight="1" x14ac:dyDescent="0.25">
      <c r="B30" s="19" t="s">
        <v>95</v>
      </c>
      <c r="C30" s="101">
        <v>8.1544961999999999E-2</v>
      </c>
    </row>
    <row r="31" spans="1:8" ht="15.75" customHeight="1" x14ac:dyDescent="0.25">
      <c r="B31" s="19" t="s">
        <v>96</v>
      </c>
      <c r="C31" s="101">
        <v>6.5156283999999995E-2</v>
      </c>
    </row>
    <row r="32" spans="1:8" ht="15.75" customHeight="1" x14ac:dyDescent="0.25">
      <c r="B32" s="19" t="s">
        <v>97</v>
      </c>
      <c r="C32" s="101">
        <v>0.13128318899999999</v>
      </c>
    </row>
    <row r="33" spans="2:3" ht="15.75" customHeight="1" x14ac:dyDescent="0.25">
      <c r="B33" s="19" t="s">
        <v>98</v>
      </c>
      <c r="C33" s="101">
        <v>0.12725431500000001</v>
      </c>
    </row>
    <row r="34" spans="2:3" ht="15.75" customHeight="1" x14ac:dyDescent="0.25">
      <c r="B34" s="19" t="s">
        <v>99</v>
      </c>
      <c r="C34" s="101">
        <v>0.221720049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0.59333185281340151</v>
      </c>
      <c r="D2" s="52">
        <f>IFERROR(1-_xlfn.NORM.DIST(_xlfn.NORM.INV(SUM(D4:D5), 0, 1) + 1, 0, 1, TRUE), "")</f>
        <v>0.59333185281340151</v>
      </c>
      <c r="E2" s="52">
        <f>IFERROR(1-_xlfn.NORM.DIST(_xlfn.NORM.INV(SUM(E4:E5), 0, 1) + 1, 0, 1, TRUE), "")</f>
        <v>0.68977654875001948</v>
      </c>
      <c r="F2" s="52">
        <f>IFERROR(1-_xlfn.NORM.DIST(_xlfn.NORM.INV(SUM(F4:F5), 0, 1) + 1, 0, 1, TRUE), "")</f>
        <v>0.54342061811636888</v>
      </c>
      <c r="G2" s="52">
        <f>IFERROR(1-_xlfn.NORM.DIST(_xlfn.NORM.INV(SUM(G4:G5), 0, 1) + 1, 0, 1, TRUE), "")</f>
        <v>0.57884302472973492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0.29846194718659858</v>
      </c>
      <c r="D3" s="52">
        <f>IFERROR(_xlfn.NORM.DIST(_xlfn.NORM.INV(SUM(D4:D5), 0, 1) + 1, 0, 1, TRUE) - SUM(D4:D5), "")</f>
        <v>0.29846194718659858</v>
      </c>
      <c r="E3" s="52">
        <f>IFERROR(_xlfn.NORM.DIST(_xlfn.NORM.INV(SUM(E4:E5), 0, 1) + 1, 0, 1, TRUE) - SUM(E4:E5), "")</f>
        <v>0.24279455124998051</v>
      </c>
      <c r="F3" s="52">
        <f>IFERROR(_xlfn.NORM.DIST(_xlfn.NORM.INV(SUM(F4:F5), 0, 1) + 1, 0, 1, TRUE) - SUM(F4:F5), "")</f>
        <v>0.3228761818836311</v>
      </c>
      <c r="G3" s="52">
        <f>IFERROR(_xlfn.NORM.DIST(_xlfn.NORM.INV(SUM(G4:G5), 0, 1) + 1, 0, 1, TRUE) - SUM(G4:G5), "")</f>
        <v>0.30588027527026501</v>
      </c>
    </row>
    <row r="4" spans="1:15" ht="15.75" customHeight="1" x14ac:dyDescent="0.25">
      <c r="B4" s="5" t="s">
        <v>104</v>
      </c>
      <c r="C4" s="45">
        <v>8.2592800000000008E-2</v>
      </c>
      <c r="D4" s="53">
        <v>8.2592800000000008E-2</v>
      </c>
      <c r="E4" s="53">
        <v>2.69825E-2</v>
      </c>
      <c r="F4" s="53">
        <v>7.5200500000000003E-2</v>
      </c>
      <c r="G4" s="53">
        <v>8.0217200000000002E-2</v>
      </c>
    </row>
    <row r="5" spans="1:15" ht="15.75" customHeight="1" x14ac:dyDescent="0.25">
      <c r="B5" s="5" t="s">
        <v>105</v>
      </c>
      <c r="C5" s="45">
        <v>2.5613400000000001E-2</v>
      </c>
      <c r="D5" s="53">
        <v>2.5613400000000001E-2</v>
      </c>
      <c r="E5" s="53">
        <v>4.04464E-2</v>
      </c>
      <c r="F5" s="53">
        <v>5.8502699999999998E-2</v>
      </c>
      <c r="G5" s="53">
        <v>3.50595E-2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0.72281746867548535</v>
      </c>
      <c r="D8" s="52">
        <f>IFERROR(1-_xlfn.NORM.DIST(_xlfn.NORM.INV(SUM(D10:D11), 0, 1) + 1, 0, 1, TRUE), "")</f>
        <v>0.72281746867548535</v>
      </c>
      <c r="E8" s="52">
        <f>IFERROR(1-_xlfn.NORM.DIST(_xlfn.NORM.INV(SUM(E10:E11), 0, 1) + 1, 0, 1, TRUE), "")</f>
        <v>0.88120620204841471</v>
      </c>
      <c r="F8" s="52">
        <f>IFERROR(1-_xlfn.NORM.DIST(_xlfn.NORM.INV(SUM(F10:F11), 0, 1) + 1, 0, 1, TRUE), "")</f>
        <v>0.94877071246965783</v>
      </c>
      <c r="G8" s="52">
        <f>IFERROR(1-_xlfn.NORM.DIST(_xlfn.NORM.INV(SUM(G10:G11), 0, 1) + 1, 0, 1, TRUE), "")</f>
        <v>0.88796277422477732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0.22140383132451463</v>
      </c>
      <c r="D9" s="52">
        <f>IFERROR(_xlfn.NORM.DIST(_xlfn.NORM.INV(SUM(D10:D11), 0, 1) + 1, 0, 1, TRUE) - SUM(D10:D11), "")</f>
        <v>0.22140383132451463</v>
      </c>
      <c r="E9" s="52">
        <f>IFERROR(_xlfn.NORM.DIST(_xlfn.NORM.INV(SUM(E10:E11), 0, 1) + 1, 0, 1, TRUE) - SUM(E10:E11), "")</f>
        <v>0.10420349795158527</v>
      </c>
      <c r="F9" s="52">
        <f>IFERROR(_xlfn.NORM.DIST(_xlfn.NORM.INV(SUM(F10:F11), 0, 1) + 1, 0, 1, TRUE) - SUM(F10:F11), "")</f>
        <v>4.6998187530342114E-2</v>
      </c>
      <c r="G9" s="52">
        <f>IFERROR(_xlfn.NORM.DIST(_xlfn.NORM.INV(SUM(G10:G11), 0, 1) + 1, 0, 1, TRUE) - SUM(G10:G11), "")</f>
        <v>9.8683425775222655E-2</v>
      </c>
    </row>
    <row r="10" spans="1:15" ht="15.75" customHeight="1" x14ac:dyDescent="0.25">
      <c r="B10" s="5" t="s">
        <v>109</v>
      </c>
      <c r="C10" s="45">
        <v>2.9464299999999999E-2</v>
      </c>
      <c r="D10" s="53">
        <v>2.9464299999999999E-2</v>
      </c>
      <c r="E10" s="53">
        <v>1.3356E-2</v>
      </c>
      <c r="F10" s="53">
        <v>2.9581E-3</v>
      </c>
      <c r="G10" s="53">
        <v>9.3389000000000007E-3</v>
      </c>
    </row>
    <row r="11" spans="1:15" ht="15.75" customHeight="1" x14ac:dyDescent="0.25">
      <c r="B11" s="5" t="s">
        <v>110</v>
      </c>
      <c r="C11" s="45">
        <v>2.6314400000000002E-2</v>
      </c>
      <c r="D11" s="53">
        <v>2.6314400000000002E-2</v>
      </c>
      <c r="E11" s="53">
        <v>1.2343E-3</v>
      </c>
      <c r="F11" s="53">
        <v>1.273E-3</v>
      </c>
      <c r="G11" s="53">
        <v>4.0149000000000001E-3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0.49191085224999997</v>
      </c>
      <c r="D14" s="54">
        <v>0.51822107709800003</v>
      </c>
      <c r="E14" s="54">
        <v>0.51822107709800003</v>
      </c>
      <c r="F14" s="54">
        <v>0.23575004308899999</v>
      </c>
      <c r="G14" s="54">
        <v>0.23575004308899999</v>
      </c>
      <c r="H14" s="45">
        <v>0.23200000000000001</v>
      </c>
      <c r="I14" s="55">
        <v>0.23200000000000001</v>
      </c>
      <c r="J14" s="55">
        <v>0.23200000000000001</v>
      </c>
      <c r="K14" s="55">
        <v>0.23200000000000001</v>
      </c>
      <c r="L14" s="45">
        <v>0.254</v>
      </c>
      <c r="M14" s="55">
        <v>0.254</v>
      </c>
      <c r="N14" s="55">
        <v>0.254</v>
      </c>
      <c r="O14" s="55">
        <v>0.254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0.33850796106498526</v>
      </c>
      <c r="D15" s="52">
        <f t="shared" si="0"/>
        <v>0.35661331598391161</v>
      </c>
      <c r="E15" s="52">
        <f t="shared" si="0"/>
        <v>0.35661331598391161</v>
      </c>
      <c r="F15" s="52">
        <f t="shared" si="0"/>
        <v>0.16223115640165225</v>
      </c>
      <c r="G15" s="52">
        <f t="shared" si="0"/>
        <v>0.16223115640165225</v>
      </c>
      <c r="H15" s="52">
        <f t="shared" si="0"/>
        <v>0.15965056800000002</v>
      </c>
      <c r="I15" s="52">
        <f t="shared" si="0"/>
        <v>0.15965056800000002</v>
      </c>
      <c r="J15" s="52">
        <f t="shared" si="0"/>
        <v>0.15965056800000002</v>
      </c>
      <c r="K15" s="52">
        <f t="shared" si="0"/>
        <v>0.15965056800000002</v>
      </c>
      <c r="L15" s="52">
        <f t="shared" si="0"/>
        <v>0.174789846</v>
      </c>
      <c r="M15" s="52">
        <f t="shared" si="0"/>
        <v>0.174789846</v>
      </c>
      <c r="N15" s="52">
        <f t="shared" si="0"/>
        <v>0.174789846</v>
      </c>
      <c r="O15" s="52">
        <f t="shared" si="0"/>
        <v>0.174789846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0.45765949999999989</v>
      </c>
      <c r="D2" s="53">
        <v>0.34266350000000001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0.20446320000000001</v>
      </c>
      <c r="D3" s="53">
        <v>0.15321770000000001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0.2329368</v>
      </c>
      <c r="D4" s="53">
        <v>0.3769903</v>
      </c>
      <c r="E4" s="53">
        <v>0.77493769999999995</v>
      </c>
      <c r="F4" s="53">
        <v>0.43206679999999997</v>
      </c>
      <c r="G4" s="53">
        <v>0</v>
      </c>
    </row>
    <row r="5" spans="1:7" x14ac:dyDescent="0.25">
      <c r="B5" s="3" t="s">
        <v>122</v>
      </c>
      <c r="C5" s="52">
        <v>0.10494050000000001</v>
      </c>
      <c r="D5" s="52">
        <v>0.12712850000000001</v>
      </c>
      <c r="E5" s="52">
        <f>1-SUM(E2:E4)</f>
        <v>0.22506230000000005</v>
      </c>
      <c r="F5" s="52">
        <f>1-SUM(F2:F4)</f>
        <v>0.56793320000000003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A951BE-BC6B-4EEC-A259-775E8738E967}"/>
</file>

<file path=customXml/itemProps2.xml><?xml version="1.0" encoding="utf-8"?>
<ds:datastoreItem xmlns:ds="http://schemas.openxmlformats.org/officeDocument/2006/customXml" ds:itemID="{01978664-E94B-4810-9F31-CD0974B1E5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2024-03-26T04:24:07Z</dcterms:modified>
</cp:coreProperties>
</file>