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8DFEB5A-9829-48EB-8B44-81332301AC34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<sst xmlns="http://schemas.openxmlformats.org/spreadsheetml/2006/main" count="2092" uniqueCount="341">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</sst>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616375.58984375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5">
        <v>0.66099999999999992</v>
      </c>
    </row>
    <row r="12" spans="1:3" ht="15" customHeight="1" x14ac:dyDescent="0.25">
      <c r="B12" s="5" t="s">
        <v>12</v>
      </c>
      <c r="C12" s="45">
        <v>0.32500000000000001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0.1489</v>
      </c>
    </row>
    <row r="24" spans="1:3" ht="15" customHeight="1" x14ac:dyDescent="0.25">
      <c r="B24" s="15" t="s">
        <v>22</v>
      </c>
      <c r="C24" s="45">
        <v>0.65529999999999999</v>
      </c>
    </row>
    <row r="25" spans="1:3" ht="15" customHeight="1" x14ac:dyDescent="0.25">
      <c r="B25" s="15" t="s">
        <v>23</v>
      </c>
      <c r="C25" s="45">
        <v>0.1857</v>
      </c>
    </row>
    <row r="26" spans="1:3" ht="15" customHeight="1" x14ac:dyDescent="0.25">
      <c r="B26" s="15" t="s">
        <v>24</v>
      </c>
      <c r="C26" s="45">
        <v>1.01E-2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0.43972863237246501</v>
      </c>
    </row>
    <row r="30" spans="1:3" ht="14.25" customHeight="1" x14ac:dyDescent="0.25">
      <c r="B30" s="25" t="s">
        <v>27</v>
      </c>
      <c r="C30" s="99">
        <v>0.10181424433873699</v>
      </c>
    </row>
    <row r="31" spans="1:3" ht="14.25" customHeight="1" x14ac:dyDescent="0.25">
      <c r="B31" s="25" t="s">
        <v>28</v>
      </c>
      <c r="C31" s="99">
        <v>9.9255704226601515E-2</v>
      </c>
    </row>
    <row r="32" spans="1:3" ht="14.25" customHeight="1" x14ac:dyDescent="0.25">
      <c r="B32" s="25" t="s">
        <v>29</v>
      </c>
      <c r="C32" s="99">
        <v>0.35920141906219599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9.5091000000000001</v>
      </c>
    </row>
    <row r="38" spans="1:5" ht="15" customHeight="1" x14ac:dyDescent="0.25">
      <c r="B38" s="11" t="s">
        <v>34</v>
      </c>
      <c r="C38" s="43">
        <v>16.60615</v>
      </c>
      <c r="D38" s="12"/>
      <c r="E38" s="13"/>
    </row>
    <row r="39" spans="1:5" ht="15" customHeight="1" x14ac:dyDescent="0.25">
      <c r="B39" s="11" t="s">
        <v>35</v>
      </c>
      <c r="C39" s="43">
        <v>18.586200000000002</v>
      </c>
      <c r="D39" s="12"/>
      <c r="E39" s="12"/>
    </row>
    <row r="40" spans="1:5" ht="15" customHeight="1" x14ac:dyDescent="0.25">
      <c r="B40" s="11" t="s">
        <v>36</v>
      </c>
      <c r="C40" s="100">
        <v>0.41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8.7131299999999996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7.5017E-3</v>
      </c>
      <c r="D45" s="12"/>
    </row>
    <row r="46" spans="1:5" ht="15.75" customHeight="1" x14ac:dyDescent="0.25">
      <c r="B46" s="11" t="s">
        <v>41</v>
      </c>
      <c r="C46" s="45">
        <v>8.0604700000000001E-2</v>
      </c>
      <c r="D46" s="12"/>
    </row>
    <row r="47" spans="1:5" ht="15.75" customHeight="1" x14ac:dyDescent="0.25">
      <c r="B47" s="11" t="s">
        <v>42</v>
      </c>
      <c r="C47" s="45">
        <v>7.3866899999999999E-2</v>
      </c>
      <c r="D47" s="12"/>
      <c r="E47" s="13"/>
    </row>
    <row r="48" spans="1:5" ht="15" customHeight="1" x14ac:dyDescent="0.25">
      <c r="B48" s="11" t="s">
        <v>43</v>
      </c>
      <c r="C48" s="46">
        <v>0.83802670000000001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0.57557999999999998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7.2826089999999899E-2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9.2061883299999994E-2</v>
      </c>
      <c r="C2" s="98">
        <v>0.95</v>
      </c>
      <c r="D2" s="56">
        <v>56.337138300604238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39.842199870999643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387.87092573663659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5.8691064570772804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12.974499314795549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12.974499314795549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12.974499314795549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12.974499314795549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12.974499314795549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12.974499314795549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0.19576896912054301</v>
      </c>
      <c r="C16" s="98">
        <v>0.95</v>
      </c>
      <c r="D16" s="56">
        <v>0.68126511469090134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8.9498000901640609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8.9498000901640609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69.283092298354532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22.370086288750748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1.33188E-2</v>
      </c>
      <c r="C23" s="98">
        <v>0.95</v>
      </c>
      <c r="D23" s="56">
        <v>4.2557875816009592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0.58118711531353195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0.1180633442</v>
      </c>
      <c r="C27" s="98">
        <v>0.95</v>
      </c>
      <c r="D27" s="56">
        <v>18.535649720195959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0.21083840000000001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109.78567093836929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1.2514852015075351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8.5698500000000011E-2</v>
      </c>
      <c r="C32" s="98">
        <v>0.95</v>
      </c>
      <c r="D32" s="56">
        <v>1.45890481734541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0.96129030000000004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2.24059070083436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0.34978969999999998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0.33032766000000002</v>
      </c>
      <c r="C3" s="21">
        <f>frac_mam_1_5months * 2.6</f>
        <v>0.33032766000000002</v>
      </c>
      <c r="D3" s="21">
        <f>frac_mam_6_11months * 2.6</f>
        <v>0.31036200000000003</v>
      </c>
      <c r="E3" s="21">
        <f>frac_mam_12_23months * 2.6</f>
        <v>8.0802539999999992E-2</v>
      </c>
      <c r="F3" s="21">
        <f>frac_mam_24_59months * 2.6</f>
        <v>5.962398E-2</v>
      </c>
    </row>
    <row r="4" spans="1:6" ht="15.75" customHeight="1" x14ac:dyDescent="0.25">
      <c r="A4" s="3" t="s">
        <v>205</v>
      </c>
      <c r="B4" s="21">
        <f>frac_sam_1month * 2.6</f>
        <v>0.13362908000000001</v>
      </c>
      <c r="C4" s="21">
        <f>frac_sam_1_5months * 2.6</f>
        <v>0.13362908000000001</v>
      </c>
      <c r="D4" s="21">
        <f>frac_sam_6_11months * 2.6</f>
        <v>7.2666100000000011E-2</v>
      </c>
      <c r="E4" s="21">
        <f>frac_sam_12_23months * 2.6</f>
        <v>7.3116939999999991E-2</v>
      </c>
      <c r="F4" s="21">
        <f>frac_sam_24_59months * 2.6</f>
        <v>3.4678540000000001E-2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0.32500000000000001</v>
      </c>
      <c r="E10" s="60">
        <f>IF(ISBLANK(comm_deliv), frac_children_health_facility,1)</f>
        <v>0.32500000000000001</v>
      </c>
      <c r="F10" s="60">
        <f>IF(ISBLANK(comm_deliv), frac_children_health_facility,1)</f>
        <v>0.32500000000000001</v>
      </c>
      <c r="G10" s="60">
        <f>IF(ISBLANK(comm_deliv), frac_children_health_facility,1)</f>
        <v>0.32500000000000001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0.66099999999999992</v>
      </c>
      <c r="I18" s="60">
        <f>frac_PW_health_facility</f>
        <v>0.66099999999999992</v>
      </c>
      <c r="J18" s="60">
        <f>frac_PW_health_facility</f>
        <v>0.66099999999999992</v>
      </c>
      <c r="K18" s="60">
        <f>frac_PW_health_facility</f>
        <v>0.66099999999999992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4.3175231182999992E-2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1.8503670506999994E-2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2.6433815009999993E-2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140473.74299999999</v>
      </c>
      <c r="C2" s="49">
        <v>312000</v>
      </c>
      <c r="D2" s="49">
        <v>657000</v>
      </c>
      <c r="E2" s="49">
        <v>921000</v>
      </c>
      <c r="F2" s="49">
        <v>722000</v>
      </c>
      <c r="G2" s="17">
        <f t="shared" ref="G2:G13" si="0">C2+D2+E2+F2</f>
        <v>2612000</v>
      </c>
      <c r="H2" s="17">
        <f t="shared" ref="H2:H13" si="1">(B2 + stillbirth*B2/(1000-stillbirth))/(1-abortion)</f>
        <v>161032.34920189236</v>
      </c>
      <c r="I2" s="17">
        <f t="shared" ref="I2:I13" si="2">G2-H2</f>
        <v>2450967.6507981075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136555.20000000001</v>
      </c>
      <c r="C3" s="50">
        <v>324000</v>
      </c>
      <c r="D3" s="50">
        <v>635000</v>
      </c>
      <c r="E3" s="50">
        <v>911000</v>
      </c>
      <c r="F3" s="50">
        <v>745000</v>
      </c>
      <c r="G3" s="17">
        <f t="shared" si="0"/>
        <v>2615000</v>
      </c>
      <c r="H3" s="17">
        <f t="shared" si="1"/>
        <v>156540.31979296129</v>
      </c>
      <c r="I3" s="17">
        <f t="shared" si="2"/>
        <v>2458459.6802070388</v>
      </c>
    </row>
    <row r="4" spans="1:9" ht="15.75" customHeight="1" x14ac:dyDescent="0.25">
      <c r="A4" s="5">
        <f t="shared" si="3"/>
        <v>2026</v>
      </c>
      <c r="B4" s="49">
        <v>135509.70480000001</v>
      </c>
      <c r="C4" s="50">
        <v>339000</v>
      </c>
      <c r="D4" s="50">
        <v>620000</v>
      </c>
      <c r="E4" s="50">
        <v>894000</v>
      </c>
      <c r="F4" s="50">
        <v>772000</v>
      </c>
      <c r="G4" s="17">
        <f t="shared" si="0"/>
        <v>2625000</v>
      </c>
      <c r="H4" s="17">
        <f t="shared" si="1"/>
        <v>155341.81433179977</v>
      </c>
      <c r="I4" s="17">
        <f t="shared" si="2"/>
        <v>2469658.1856682003</v>
      </c>
    </row>
    <row r="5" spans="1:9" ht="15.75" customHeight="1" x14ac:dyDescent="0.25">
      <c r="A5" s="5">
        <f t="shared" si="3"/>
        <v>2027</v>
      </c>
      <c r="B5" s="49">
        <v>134408.08679999999</v>
      </c>
      <c r="C5" s="50">
        <v>358000</v>
      </c>
      <c r="D5" s="50">
        <v>611000</v>
      </c>
      <c r="E5" s="50">
        <v>869000</v>
      </c>
      <c r="F5" s="50">
        <v>801000</v>
      </c>
      <c r="G5" s="17">
        <f t="shared" si="0"/>
        <v>2639000</v>
      </c>
      <c r="H5" s="17">
        <f t="shared" si="1"/>
        <v>154078.97238942271</v>
      </c>
      <c r="I5" s="17">
        <f t="shared" si="2"/>
        <v>2484921.0276105772</v>
      </c>
    </row>
    <row r="6" spans="1:9" ht="15.75" customHeight="1" x14ac:dyDescent="0.25">
      <c r="A6" s="5">
        <f t="shared" si="3"/>
        <v>2028</v>
      </c>
      <c r="B6" s="49">
        <v>133251.84359999999</v>
      </c>
      <c r="C6" s="50">
        <v>377000</v>
      </c>
      <c r="D6" s="50">
        <v>607000</v>
      </c>
      <c r="E6" s="50">
        <v>840000</v>
      </c>
      <c r="F6" s="50">
        <v>831000</v>
      </c>
      <c r="G6" s="17">
        <f t="shared" si="0"/>
        <v>2655000</v>
      </c>
      <c r="H6" s="17">
        <f t="shared" si="1"/>
        <v>152753.51074251041</v>
      </c>
      <c r="I6" s="17">
        <f t="shared" si="2"/>
        <v>2502246.4892574898</v>
      </c>
    </row>
    <row r="7" spans="1:9" ht="15.75" customHeight="1" x14ac:dyDescent="0.25">
      <c r="A7" s="5">
        <f t="shared" si="3"/>
        <v>2029</v>
      </c>
      <c r="B7" s="49">
        <v>132030.08840000001</v>
      </c>
      <c r="C7" s="50">
        <v>392000</v>
      </c>
      <c r="D7" s="50">
        <v>610000</v>
      </c>
      <c r="E7" s="50">
        <v>808000</v>
      </c>
      <c r="F7" s="50">
        <v>858000</v>
      </c>
      <c r="G7" s="17">
        <f t="shared" si="0"/>
        <v>2668000</v>
      </c>
      <c r="H7" s="17">
        <f t="shared" si="1"/>
        <v>151352.94928665439</v>
      </c>
      <c r="I7" s="17">
        <f t="shared" si="2"/>
        <v>2516647.0507133454</v>
      </c>
    </row>
    <row r="8" spans="1:9" ht="15.75" customHeight="1" x14ac:dyDescent="0.25">
      <c r="A8" s="5">
        <f t="shared" si="3"/>
        <v>2030</v>
      </c>
      <c r="B8" s="49">
        <v>130769.254</v>
      </c>
      <c r="C8" s="50">
        <v>401000</v>
      </c>
      <c r="D8" s="50">
        <v>619000</v>
      </c>
      <c r="E8" s="50">
        <v>775000</v>
      </c>
      <c r="F8" s="50">
        <v>879000</v>
      </c>
      <c r="G8" s="17">
        <f t="shared" si="0"/>
        <v>2674000</v>
      </c>
      <c r="H8" s="17">
        <f t="shared" si="1"/>
        <v>149907.58931367667</v>
      </c>
      <c r="I8" s="17">
        <f t="shared" si="2"/>
        <v>2524092.4106863234</v>
      </c>
    </row>
    <row r="9" spans="1:9" ht="15.75" customHeight="1" x14ac:dyDescent="0.25">
      <c r="A9" s="5">
        <f t="shared" si="3"/>
        <v>2031</v>
      </c>
      <c r="B9" s="49">
        <v>129382.8984285714</v>
      </c>
      <c r="C9" s="50">
        <v>413714.28571428568</v>
      </c>
      <c r="D9" s="50">
        <v>613571.42857142852</v>
      </c>
      <c r="E9" s="50">
        <v>754142.85714285716</v>
      </c>
      <c r="F9" s="50">
        <v>901428.57142857148</v>
      </c>
      <c r="G9" s="17">
        <f t="shared" si="0"/>
        <v>2682857.1428571427</v>
      </c>
      <c r="H9" s="17">
        <f t="shared" si="1"/>
        <v>148318.33790107441</v>
      </c>
      <c r="I9" s="17">
        <f t="shared" si="2"/>
        <v>2534538.8049560683</v>
      </c>
    </row>
    <row r="10" spans="1:9" ht="15.75" customHeight="1" x14ac:dyDescent="0.25">
      <c r="A10" s="5">
        <f t="shared" si="3"/>
        <v>2032</v>
      </c>
      <c r="B10" s="49">
        <v>128358.28391836731</v>
      </c>
      <c r="C10" s="50">
        <v>426530.61224489799</v>
      </c>
      <c r="D10" s="50">
        <v>610510.20408163255</v>
      </c>
      <c r="E10" s="50">
        <v>731734.69387755101</v>
      </c>
      <c r="F10" s="50">
        <v>923775.51020408166</v>
      </c>
      <c r="G10" s="17">
        <f t="shared" si="0"/>
        <v>2692551.0204081628</v>
      </c>
      <c r="H10" s="17">
        <f t="shared" si="1"/>
        <v>147143.76905937627</v>
      </c>
      <c r="I10" s="17">
        <f t="shared" si="2"/>
        <v>2545407.2513487865</v>
      </c>
    </row>
    <row r="11" spans="1:9" ht="15.75" customHeight="1" x14ac:dyDescent="0.25">
      <c r="A11" s="5">
        <f t="shared" si="3"/>
        <v>2033</v>
      </c>
      <c r="B11" s="49">
        <v>127336.65236384841</v>
      </c>
      <c r="C11" s="50">
        <v>439034.98542274057</v>
      </c>
      <c r="D11" s="50">
        <v>609154.5189504372</v>
      </c>
      <c r="E11" s="50">
        <v>708553.93586005829</v>
      </c>
      <c r="F11" s="50">
        <v>945457.72594752186</v>
      </c>
      <c r="G11" s="17">
        <f t="shared" si="0"/>
        <v>2702201.1661807578</v>
      </c>
      <c r="H11" s="17">
        <f t="shared" si="1"/>
        <v>145972.6197347444</v>
      </c>
      <c r="I11" s="17">
        <f t="shared" si="2"/>
        <v>2556228.5464460133</v>
      </c>
    </row>
    <row r="12" spans="1:9" ht="15.75" customHeight="1" x14ac:dyDescent="0.25">
      <c r="A12" s="5">
        <f t="shared" si="3"/>
        <v>2034</v>
      </c>
      <c r="B12" s="49">
        <v>126326.4474443981</v>
      </c>
      <c r="C12" s="50">
        <v>450611.41191170347</v>
      </c>
      <c r="D12" s="50">
        <v>608890.8788004996</v>
      </c>
      <c r="E12" s="50">
        <v>685633.06955435232</v>
      </c>
      <c r="F12" s="50">
        <v>966094.54394002503</v>
      </c>
      <c r="G12" s="17">
        <f t="shared" si="0"/>
        <v>2711229.9042065805</v>
      </c>
      <c r="H12" s="17">
        <f t="shared" si="1"/>
        <v>144814.56935550456</v>
      </c>
      <c r="I12" s="17">
        <f t="shared" si="2"/>
        <v>2566415.3348510759</v>
      </c>
    </row>
    <row r="13" spans="1:9" ht="15.75" customHeight="1" x14ac:dyDescent="0.25">
      <c r="A13" s="5">
        <f t="shared" si="3"/>
        <v>2035</v>
      </c>
      <c r="B13" s="49">
        <v>125337.10513645499</v>
      </c>
      <c r="C13" s="50">
        <v>461127.32789908972</v>
      </c>
      <c r="D13" s="50">
        <v>609161.00434342807</v>
      </c>
      <c r="E13" s="50">
        <v>663580.65091925976</v>
      </c>
      <c r="F13" s="50">
        <v>985393.76450288575</v>
      </c>
      <c r="G13" s="17">
        <f t="shared" si="0"/>
        <v>2719262.747664663</v>
      </c>
      <c r="H13" s="17">
        <f t="shared" si="1"/>
        <v>143680.43487164658</v>
      </c>
      <c r="I13" s="17">
        <f t="shared" si="2"/>
        <v>2575582.3127930164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0.59899970208351194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0.59324275337559718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0.86036981835537607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0.8574723769351652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0.86036981835537607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0.8574723769351652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0.39765938439300447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0.3919461275387699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0.82643022923064546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0.82297342230948778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0.82643022923064546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0.82297342230948778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0.90621586389329678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0.90416379603293806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0.8946900760003117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0.89241575505425674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0.8946900760003117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0.89241575505425674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0.87629886194952999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7.6930000000000043E-4</v>
      </c>
    </row>
    <row r="4" spans="1:8" ht="15.75" customHeight="1" x14ac:dyDescent="0.25">
      <c r="B4" s="19" t="s">
        <v>69</v>
      </c>
      <c r="C4" s="101">
        <v>4.0746100000000042E-2</v>
      </c>
    </row>
    <row r="5" spans="1:8" ht="15.75" customHeight="1" x14ac:dyDescent="0.25">
      <c r="B5" s="19" t="s">
        <v>70</v>
      </c>
      <c r="C5" s="101">
        <v>3.8142599999999888E-2</v>
      </c>
    </row>
    <row r="6" spans="1:8" ht="15.75" customHeight="1" x14ac:dyDescent="0.25">
      <c r="B6" s="19" t="s">
        <v>71</v>
      </c>
      <c r="C6" s="101">
        <v>0.1658214999999999</v>
      </c>
    </row>
    <row r="7" spans="1:8" ht="15.75" customHeight="1" x14ac:dyDescent="0.25">
      <c r="B7" s="19" t="s">
        <v>72</v>
      </c>
      <c r="C7" s="101">
        <v>0.4688312999999999</v>
      </c>
    </row>
    <row r="8" spans="1:8" ht="15.75" customHeight="1" x14ac:dyDescent="0.25">
      <c r="B8" s="19" t="s">
        <v>73</v>
      </c>
      <c r="C8" s="101">
        <v>9.6299999999999942E-5</v>
      </c>
    </row>
    <row r="9" spans="1:8" ht="15.75" customHeight="1" x14ac:dyDescent="0.25">
      <c r="B9" s="19" t="s">
        <v>74</v>
      </c>
      <c r="C9" s="101">
        <v>0.20751630000000029</v>
      </c>
    </row>
    <row r="10" spans="1:8" ht="15.75" customHeight="1" x14ac:dyDescent="0.25">
      <c r="B10" s="19" t="s">
        <v>75</v>
      </c>
      <c r="C10" s="101">
        <v>7.8076599999999899E-2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5.3078907527641349E-2</v>
      </c>
      <c r="D14" s="55">
        <v>5.3078907527641349E-2</v>
      </c>
      <c r="E14" s="55">
        <v>5.3078907527641349E-2</v>
      </c>
      <c r="F14" s="55">
        <v>5.3078907527641349E-2</v>
      </c>
    </row>
    <row r="15" spans="1:8" ht="15.75" customHeight="1" x14ac:dyDescent="0.25">
      <c r="B15" s="19" t="s">
        <v>82</v>
      </c>
      <c r="C15" s="101">
        <v>0.30908005016101692</v>
      </c>
      <c r="D15" s="101">
        <v>0.30908005016101692</v>
      </c>
      <c r="E15" s="101">
        <v>0.30908005016101692</v>
      </c>
      <c r="F15" s="101">
        <v>0.30908005016101692</v>
      </c>
    </row>
    <row r="16" spans="1:8" ht="15.75" customHeight="1" x14ac:dyDescent="0.25">
      <c r="B16" s="19" t="s">
        <v>83</v>
      </c>
      <c r="C16" s="101">
        <v>2.0862040124609481E-2</v>
      </c>
      <c r="D16" s="101">
        <v>2.0862040124609481E-2</v>
      </c>
      <c r="E16" s="101">
        <v>2.0862040124609481E-2</v>
      </c>
      <c r="F16" s="101">
        <v>2.0862040124609481E-2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3.6157917131633778E-2</v>
      </c>
      <c r="D19" s="101">
        <v>3.6157917131633778E-2</v>
      </c>
      <c r="E19" s="101">
        <v>3.6157917131633778E-2</v>
      </c>
      <c r="F19" s="101">
        <v>3.6157917131633778E-2</v>
      </c>
    </row>
    <row r="20" spans="1:8" ht="15.75" customHeight="1" x14ac:dyDescent="0.25">
      <c r="B20" s="19" t="s">
        <v>87</v>
      </c>
      <c r="C20" s="101">
        <v>3.4706712718423171E-3</v>
      </c>
      <c r="D20" s="101">
        <v>3.4706712718423171E-3</v>
      </c>
      <c r="E20" s="101">
        <v>3.4706712718423171E-3</v>
      </c>
      <c r="F20" s="101">
        <v>3.4706712718423171E-3</v>
      </c>
    </row>
    <row r="21" spans="1:8" ht="15.75" customHeight="1" x14ac:dyDescent="0.25">
      <c r="B21" s="19" t="s">
        <v>88</v>
      </c>
      <c r="C21" s="101">
        <v>0.44912391833034337</v>
      </c>
      <c r="D21" s="101">
        <v>0.44912391833034337</v>
      </c>
      <c r="E21" s="101">
        <v>0.44912391833034337</v>
      </c>
      <c r="F21" s="101">
        <v>0.44912391833034337</v>
      </c>
    </row>
    <row r="22" spans="1:8" ht="15.75" customHeight="1" x14ac:dyDescent="0.25">
      <c r="B22" s="19" t="s">
        <v>89</v>
      </c>
      <c r="C22" s="101">
        <v>0.12822649545291279</v>
      </c>
      <c r="D22" s="101">
        <v>0.12822649545291279</v>
      </c>
      <c r="E22" s="101">
        <v>0.12822649545291279</v>
      </c>
      <c r="F22" s="101">
        <v>0.12822649545291279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3.2286483999999997E-2</v>
      </c>
    </row>
    <row r="27" spans="1:8" ht="15.75" customHeight="1" x14ac:dyDescent="0.25">
      <c r="B27" s="19" t="s">
        <v>92</v>
      </c>
      <c r="C27" s="101">
        <v>8.0926539000000006E-2</v>
      </c>
    </row>
    <row r="28" spans="1:8" ht="15.75" customHeight="1" x14ac:dyDescent="0.25">
      <c r="B28" s="19" t="s">
        <v>93</v>
      </c>
      <c r="C28" s="101">
        <v>0.11034517200000001</v>
      </c>
    </row>
    <row r="29" spans="1:8" ht="15.75" customHeight="1" x14ac:dyDescent="0.25">
      <c r="B29" s="19" t="s">
        <v>94</v>
      </c>
      <c r="C29" s="101">
        <v>8.99475E-2</v>
      </c>
    </row>
    <row r="30" spans="1:8" ht="15.75" customHeight="1" x14ac:dyDescent="0.25">
      <c r="B30" s="19" t="s">
        <v>95</v>
      </c>
      <c r="C30" s="101">
        <v>2.9600607000000001E-2</v>
      </c>
    </row>
    <row r="31" spans="1:8" ht="15.75" customHeight="1" x14ac:dyDescent="0.25">
      <c r="B31" s="19" t="s">
        <v>96</v>
      </c>
      <c r="C31" s="101">
        <v>3.5472995E-2</v>
      </c>
    </row>
    <row r="32" spans="1:8" ht="15.75" customHeight="1" x14ac:dyDescent="0.25">
      <c r="B32" s="19" t="s">
        <v>97</v>
      </c>
      <c r="C32" s="101">
        <v>0.250963082</v>
      </c>
    </row>
    <row r="33" spans="2:3" ht="15.75" customHeight="1" x14ac:dyDescent="0.25">
      <c r="B33" s="19" t="s">
        <v>98</v>
      </c>
      <c r="C33" s="101">
        <v>0.14174240299999999</v>
      </c>
    </row>
    <row r="34" spans="2:3" ht="15.75" customHeight="1" x14ac:dyDescent="0.25">
      <c r="B34" s="19" t="s">
        <v>99</v>
      </c>
      <c r="C34" s="101">
        <v>0.228715217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0.47739931224137999</v>
      </c>
      <c r="D2" s="52">
        <f>IFERROR(1-_xlfn.NORM.DIST(_xlfn.NORM.INV(SUM(D4:D5), 0, 1) + 1, 0, 1, TRUE), "")</f>
        <v>0.47739931224137999</v>
      </c>
      <c r="E2" s="52">
        <f>IFERROR(1-_xlfn.NORM.DIST(_xlfn.NORM.INV(SUM(E4:E5), 0, 1) + 1, 0, 1, TRUE), "")</f>
        <v>0.49818617359722817</v>
      </c>
      <c r="F2" s="52">
        <f>IFERROR(1-_xlfn.NORM.DIST(_xlfn.NORM.INV(SUM(F4:F5), 0, 1) + 1, 0, 1, TRUE), "")</f>
        <v>0.46686510877582754</v>
      </c>
      <c r="G2" s="52">
        <f>IFERROR(1-_xlfn.NORM.DIST(_xlfn.NORM.INV(SUM(G4:G5), 0, 1) + 1, 0, 1, TRUE), "")</f>
        <v>0.28615189256699458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0.34984158775862001</v>
      </c>
      <c r="D3" s="52">
        <f>IFERROR(_xlfn.NORM.DIST(_xlfn.NORM.INV(SUM(D4:D5), 0, 1) + 1, 0, 1, TRUE) - SUM(D4:D5), "")</f>
        <v>0.34984158775862001</v>
      </c>
      <c r="E3" s="52">
        <f>IFERROR(_xlfn.NORM.DIST(_xlfn.NORM.INV(SUM(E4:E5), 0, 1) + 1, 0, 1, TRUE) - SUM(E4:E5), "")</f>
        <v>0.34205592640277183</v>
      </c>
      <c r="F3" s="52">
        <f>IFERROR(_xlfn.NORM.DIST(_xlfn.NORM.INV(SUM(F4:F5), 0, 1) + 1, 0, 1, TRUE) - SUM(F4:F5), "")</f>
        <v>0.35352359122417248</v>
      </c>
      <c r="G3" s="52">
        <f>IFERROR(_xlfn.NORM.DIST(_xlfn.NORM.INV(SUM(G4:G5), 0, 1) + 1, 0, 1, TRUE) - SUM(G4:G5), "")</f>
        <v>0.38218960743300545</v>
      </c>
    </row>
    <row r="4" spans="1:15" ht="15.75" customHeight="1" x14ac:dyDescent="0.25">
      <c r="B4" s="5" t="s">
        <v>104</v>
      </c>
      <c r="C4" s="45">
        <v>9.1228099999999993E-2</v>
      </c>
      <c r="D4" s="53">
        <v>9.1228099999999993E-2</v>
      </c>
      <c r="E4" s="53">
        <v>7.3348999999999998E-2</v>
      </c>
      <c r="F4" s="53">
        <v>9.1956399999999994E-2</v>
      </c>
      <c r="G4" s="53">
        <v>0.16452</v>
      </c>
    </row>
    <row r="5" spans="1:15" ht="15.75" customHeight="1" x14ac:dyDescent="0.25">
      <c r="B5" s="5" t="s">
        <v>105</v>
      </c>
      <c r="C5" s="45">
        <v>8.1531000000000006E-2</v>
      </c>
      <c r="D5" s="53">
        <v>8.1531000000000006E-2</v>
      </c>
      <c r="E5" s="53">
        <v>8.6408900000000011E-2</v>
      </c>
      <c r="F5" s="53">
        <v>8.7654899999999994E-2</v>
      </c>
      <c r="G5" s="53">
        <v>0.1671385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0.46863868673029108</v>
      </c>
      <c r="D8" s="52">
        <f>IFERROR(1-_xlfn.NORM.DIST(_xlfn.NORM.INV(SUM(D10:D11), 0, 1) + 1, 0, 1, TRUE), "")</f>
        <v>0.46863868673029108</v>
      </c>
      <c r="E8" s="52">
        <f>IFERROR(1-_xlfn.NORM.DIST(_xlfn.NORM.INV(SUM(E10:E11), 0, 1) + 1, 0, 1, TRUE), "")</f>
        <v>0.51914326848214976</v>
      </c>
      <c r="F8" s="52">
        <f>IFERROR(1-_xlfn.NORM.DIST(_xlfn.NORM.INV(SUM(F10:F11), 0, 1) + 1, 0, 1, TRUE), "")</f>
        <v>0.71278063060972918</v>
      </c>
      <c r="G8" s="52">
        <f>IFERROR(1-_xlfn.NORM.DIST(_xlfn.NORM.INV(SUM(G10:G11), 0, 1) + 1, 0, 1, TRUE), "")</f>
        <v>0.78690015131897528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0.35291641326970891</v>
      </c>
      <c r="D9" s="52">
        <f>IFERROR(_xlfn.NORM.DIST(_xlfn.NORM.INV(SUM(D10:D11), 0, 1) + 1, 0, 1, TRUE) - SUM(D10:D11), "")</f>
        <v>0.35291641326970891</v>
      </c>
      <c r="E9" s="52">
        <f>IFERROR(_xlfn.NORM.DIST(_xlfn.NORM.INV(SUM(E10:E11), 0, 1) + 1, 0, 1, TRUE) - SUM(E10:E11), "")</f>
        <v>0.33353823151785028</v>
      </c>
      <c r="F9" s="52">
        <f>IFERROR(_xlfn.NORM.DIST(_xlfn.NORM.INV(SUM(F10:F11), 0, 1) + 1, 0, 1, TRUE) - SUM(F10:F11), "")</f>
        <v>0.22801956939027082</v>
      </c>
      <c r="G9" s="52">
        <f>IFERROR(_xlfn.NORM.DIST(_xlfn.NORM.INV(SUM(G10:G11), 0, 1) + 1, 0, 1, TRUE) - SUM(G10:G11), "")</f>
        <v>0.17682964868102474</v>
      </c>
    </row>
    <row r="10" spans="1:15" ht="15.75" customHeight="1" x14ac:dyDescent="0.25">
      <c r="B10" s="5" t="s">
        <v>109</v>
      </c>
      <c r="C10" s="45">
        <v>0.1270491</v>
      </c>
      <c r="D10" s="53">
        <v>0.1270491</v>
      </c>
      <c r="E10" s="53">
        <v>0.11937</v>
      </c>
      <c r="F10" s="53">
        <v>3.1077899999999999E-2</v>
      </c>
      <c r="G10" s="53">
        <v>2.2932299999999999E-2</v>
      </c>
    </row>
    <row r="11" spans="1:15" ht="15.75" customHeight="1" x14ac:dyDescent="0.25">
      <c r="B11" s="5" t="s">
        <v>110</v>
      </c>
      <c r="C11" s="45">
        <v>5.1395799999999998E-2</v>
      </c>
      <c r="D11" s="53">
        <v>5.1395799999999998E-2</v>
      </c>
      <c r="E11" s="53">
        <v>2.7948500000000001E-2</v>
      </c>
      <c r="F11" s="53">
        <v>2.8121899999999998E-2</v>
      </c>
      <c r="G11" s="53">
        <v>1.33379E-2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0.62129762875000005</v>
      </c>
      <c r="D14" s="54">
        <v>0.59335814614399995</v>
      </c>
      <c r="E14" s="54">
        <v>0.59335814614399995</v>
      </c>
      <c r="F14" s="54">
        <v>0.289678393378</v>
      </c>
      <c r="G14" s="54">
        <v>0.289678393378</v>
      </c>
      <c r="H14" s="45">
        <v>0.40100000000000002</v>
      </c>
      <c r="I14" s="55">
        <v>0.40100000000000002</v>
      </c>
      <c r="J14" s="55">
        <v>0.40100000000000002</v>
      </c>
      <c r="K14" s="55">
        <v>0.40100000000000002</v>
      </c>
      <c r="L14" s="45">
        <v>0.38400000000000001</v>
      </c>
      <c r="M14" s="55">
        <v>0.38400000000000001</v>
      </c>
      <c r="N14" s="55">
        <v>0.38400000000000001</v>
      </c>
      <c r="O14" s="55">
        <v>0.38400000000000001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0.35760648915592502</v>
      </c>
      <c r="D15" s="52">
        <f t="shared" si="0"/>
        <v>0.34152508175756346</v>
      </c>
      <c r="E15" s="52">
        <f t="shared" si="0"/>
        <v>0.34152508175756346</v>
      </c>
      <c r="F15" s="52">
        <f t="shared" si="0"/>
        <v>0.16673308966050923</v>
      </c>
      <c r="G15" s="52">
        <f t="shared" si="0"/>
        <v>0.16673308966050923</v>
      </c>
      <c r="H15" s="52">
        <f t="shared" si="0"/>
        <v>0.23080758000000001</v>
      </c>
      <c r="I15" s="52">
        <f t="shared" si="0"/>
        <v>0.23080758000000001</v>
      </c>
      <c r="J15" s="52">
        <f t="shared" si="0"/>
        <v>0.23080758000000001</v>
      </c>
      <c r="K15" s="52">
        <f t="shared" si="0"/>
        <v>0.23080758000000001</v>
      </c>
      <c r="L15" s="52">
        <f t="shared" si="0"/>
        <v>0.22102272000000001</v>
      </c>
      <c r="M15" s="52">
        <f t="shared" si="0"/>
        <v>0.22102272000000001</v>
      </c>
      <c r="N15" s="52">
        <f t="shared" si="0"/>
        <v>0.22102272000000001</v>
      </c>
      <c r="O15" s="52">
        <f t="shared" si="0"/>
        <v>0.22102272000000001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0.22567519999999999</v>
      </c>
      <c r="D2" s="53">
        <v>8.5698500000000011E-2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0.39929409999999999</v>
      </c>
      <c r="D3" s="53">
        <v>0.36836629999999998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0.27223619999999998</v>
      </c>
      <c r="D4" s="53">
        <v>0.3576281</v>
      </c>
      <c r="E4" s="53">
        <v>0.49657509999999999</v>
      </c>
      <c r="F4" s="53">
        <v>0.26392650000000001</v>
      </c>
      <c r="G4" s="53">
        <v>0</v>
      </c>
    </row>
    <row r="5" spans="1:7" x14ac:dyDescent="0.25">
      <c r="B5" s="3" t="s">
        <v>122</v>
      </c>
      <c r="C5" s="52">
        <v>0.1027945</v>
      </c>
      <c r="D5" s="52">
        <v>0.18830710000000001</v>
      </c>
      <c r="E5" s="52">
        <f>1-SUM(E2:E4)</f>
        <v>0.50342489999999995</v>
      </c>
      <c r="F5" s="52">
        <f>1-SUM(F2:F4)</f>
        <v>0.73607350000000005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7E65EB-9DF4-4DF8-85FF-F10B51AF84BF}"/>
</file>

<file path=customXml/itemProps2.xml><?xml version="1.0" encoding="utf-8"?>
<ds:datastoreItem xmlns:ds="http://schemas.openxmlformats.org/officeDocument/2006/customXml" ds:itemID="{1EC2E0F0-8EB0-4815-89D7-FD7266D200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2024-03-26T04:24:09Z</dcterms:modified>
</cp:coreProperties>
</file>