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5002ABA-E843-4ADA-A762-73851F93BDB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5" i="2"/>
  <c r="A34" i="2"/>
  <c r="A32" i="2"/>
  <c r="A29" i="2"/>
  <c r="A27" i="2"/>
  <c r="A26" i="2"/>
  <c r="A24" i="2"/>
  <c r="A21" i="2"/>
  <c r="A19" i="2"/>
  <c r="A18" i="2"/>
  <c r="A16" i="2"/>
  <c r="I13" i="2"/>
  <c r="H13" i="2"/>
  <c r="G13" i="2"/>
  <c r="H12" i="2"/>
  <c r="I12" i="2" s="1"/>
  <c r="G12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17" i="2"/>
  <c r="A25" i="2"/>
  <c r="A33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<sst xmlns="http://schemas.openxmlformats.org/spreadsheetml/2006/main" count="2092" uniqueCount="341">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</sst>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3718927.21875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5">
        <v>0.47199999999999998</v>
      </c>
    </row>
    <row r="12" spans="1:3" ht="15" customHeight="1" x14ac:dyDescent="0.25">
      <c r="B12" s="5" t="s">
        <v>12</v>
      </c>
      <c r="C12" s="45">
        <v>0.51800000000000002</v>
      </c>
    </row>
    <row r="13" spans="1:3" ht="15" customHeight="1" x14ac:dyDescent="0.25">
      <c r="B13" s="5" t="s">
        <v>13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0.21763249840316501</v>
      </c>
    </row>
    <row r="30" spans="1:3" ht="14.25" customHeight="1" x14ac:dyDescent="0.25">
      <c r="B30" s="25" t="s">
        <v>27</v>
      </c>
      <c r="C30" s="99">
        <v>2.8261826382030401E-2</v>
      </c>
    </row>
    <row r="31" spans="1:3" ht="14.25" customHeight="1" x14ac:dyDescent="0.25">
      <c r="B31" s="25" t="s">
        <v>28</v>
      </c>
      <c r="C31" s="99">
        <v>5.3921783185132001E-2</v>
      </c>
    </row>
    <row r="32" spans="1:3" ht="14.25" customHeight="1" x14ac:dyDescent="0.25">
      <c r="B32" s="25" t="s">
        <v>29</v>
      </c>
      <c r="C32" s="99">
        <v>0.70018389202967202</v>
      </c>
    </row>
    <row r="33" spans="1:5" ht="13" customHeight="1" x14ac:dyDescent="0.25">
      <c r="B33" s="27" t="s">
        <v>30</v>
      </c>
      <c r="C33" s="48">
        <f>SUM(C29:C32)</f>
        <v>0.99999999999999944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25.253029999999999</v>
      </c>
    </row>
    <row r="38" spans="1:5" ht="15" customHeight="1" x14ac:dyDescent="0.25">
      <c r="B38" s="11" t="s">
        <v>34</v>
      </c>
      <c r="C38" s="43">
        <v>51.773859999999999</v>
      </c>
      <c r="D38" s="12"/>
      <c r="E38" s="13"/>
    </row>
    <row r="39" spans="1:5" ht="15" customHeight="1" x14ac:dyDescent="0.25">
      <c r="B39" s="11" t="s">
        <v>35</v>
      </c>
      <c r="C39" s="43">
        <v>82.607579999999999</v>
      </c>
      <c r="D39" s="12"/>
      <c r="E39" s="12"/>
    </row>
    <row r="40" spans="1:5" ht="15" customHeight="1" x14ac:dyDescent="0.25">
      <c r="B40" s="11" t="s">
        <v>36</v>
      </c>
      <c r="C40" s="100">
        <v>2.64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20.38372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7.9159E-3</v>
      </c>
      <c r="D45" s="12"/>
    </row>
    <row r="46" spans="1:5" ht="15.75" customHeight="1" x14ac:dyDescent="0.25">
      <c r="B46" s="11" t="s">
        <v>41</v>
      </c>
      <c r="C46" s="45">
        <v>8.5054999999999992E-2</v>
      </c>
      <c r="D46" s="12"/>
    </row>
    <row r="47" spans="1:5" ht="15.75" customHeight="1" x14ac:dyDescent="0.25">
      <c r="B47" s="11" t="s">
        <v>42</v>
      </c>
      <c r="C47" s="45">
        <v>7.3472799999999991E-2</v>
      </c>
      <c r="D47" s="12"/>
      <c r="E47" s="13"/>
    </row>
    <row r="48" spans="1:5" ht="15" customHeight="1" x14ac:dyDescent="0.25">
      <c r="B48" s="11" t="s">
        <v>43</v>
      </c>
      <c r="C48" s="46">
        <v>0.83355630000000003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0.41227000000000008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7.2822640000000001E-3</v>
      </c>
      <c r="C2" s="98">
        <v>0.95</v>
      </c>
      <c r="D2" s="56">
        <v>35.596790609555818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44.652064108478527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62.710307875329853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0.24845483936730431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14.1771259775989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14.1771259775989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14.1771259775989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14.1771259775989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14.1771259775989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14.1771259775989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8.4015009909432004E-2</v>
      </c>
      <c r="C16" s="98">
        <v>0.95</v>
      </c>
      <c r="D16" s="56">
        <v>0.23340244055012849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1.551549577453486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1.551549577453486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0.20785490000000001</v>
      </c>
      <c r="C21" s="98">
        <v>0.95</v>
      </c>
      <c r="D21" s="56">
        <v>2.4393581689457542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3.8836000000000001E-3</v>
      </c>
      <c r="C23" s="98">
        <v>0.95</v>
      </c>
      <c r="D23" s="56">
        <v>4.6510701337195632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0.526041010700668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6.4216328000000003E-2</v>
      </c>
      <c r="C27" s="98">
        <v>0.95</v>
      </c>
      <c r="D27" s="56">
        <v>20.48810894130915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0.2117704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62.448941953110591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0.26090000000000002</v>
      </c>
      <c r="C31" s="98">
        <v>0.95</v>
      </c>
      <c r="D31" s="56">
        <v>1.2252665410686781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0.2475649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3.6618000000000002E-3</v>
      </c>
      <c r="C38" s="98">
        <v>0.95</v>
      </c>
      <c r="D38" s="56">
        <v>4.5629156859560327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5.1927199999999993E-2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0.35620884000000003</v>
      </c>
      <c r="C3" s="21">
        <f>frac_mam_1_5months * 2.6</f>
        <v>0.35620884000000003</v>
      </c>
      <c r="D3" s="21">
        <f>frac_mam_6_11months * 2.6</f>
        <v>0.51800372000000006</v>
      </c>
      <c r="E3" s="21">
        <f>frac_mam_12_23months * 2.6</f>
        <v>0.34998600000000002</v>
      </c>
      <c r="F3" s="21">
        <f>frac_mam_24_59months * 2.6</f>
        <v>0.15428217999999999</v>
      </c>
    </row>
    <row r="4" spans="1:6" ht="15.75" customHeight="1" x14ac:dyDescent="0.25">
      <c r="A4" s="3" t="s">
        <v>205</v>
      </c>
      <c r="B4" s="21">
        <f>frac_sam_1month * 2.6</f>
        <v>0.29092648000000004</v>
      </c>
      <c r="C4" s="21">
        <f>frac_sam_1_5months * 2.6</f>
        <v>0.29092648000000004</v>
      </c>
      <c r="D4" s="21">
        <f>frac_sam_6_11months * 2.6</f>
        <v>0.32953336000000005</v>
      </c>
      <c r="E4" s="21">
        <f>frac_sam_12_23months * 2.6</f>
        <v>0.2091141</v>
      </c>
      <c r="F4" s="21">
        <f>frac_sam_24_59months * 2.6</f>
        <v>8.2452499999999998E-2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824668.00079999981</v>
      </c>
      <c r="C2" s="49">
        <v>1284000</v>
      </c>
      <c r="D2" s="49">
        <v>1965000</v>
      </c>
      <c r="E2" s="49">
        <v>1364000</v>
      </c>
      <c r="F2" s="49">
        <v>947000</v>
      </c>
      <c r="G2" s="17">
        <f t="shared" ref="G2:G13" si="0">C2+D2+E2+F2</f>
        <v>5560000</v>
      </c>
      <c r="H2" s="17">
        <f t="shared" ref="H2:H13" si="1">(B2 + stillbirth*B2/(1000-stillbirth))/(1-abortion)</f>
        <v>956622.24823562335</v>
      </c>
      <c r="I2" s="17">
        <f t="shared" ref="I2:I13" si="2">G2-H2</f>
        <v>4603377.7517643766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837261.90899999999</v>
      </c>
      <c r="C3" s="50">
        <v>1321000</v>
      </c>
      <c r="D3" s="50">
        <v>2031000</v>
      </c>
      <c r="E3" s="50">
        <v>1407000</v>
      </c>
      <c r="F3" s="50">
        <v>982000</v>
      </c>
      <c r="G3" s="17">
        <f t="shared" si="0"/>
        <v>5741000</v>
      </c>
      <c r="H3" s="17">
        <f t="shared" si="1"/>
        <v>971231.29425738007</v>
      </c>
      <c r="I3" s="17">
        <f t="shared" si="2"/>
        <v>4769768.7057426199</v>
      </c>
    </row>
    <row r="4" spans="1:9" ht="15.75" customHeight="1" x14ac:dyDescent="0.25">
      <c r="A4" s="5">
        <f t="shared" si="3"/>
        <v>2026</v>
      </c>
      <c r="B4" s="49">
        <v>850710.91120000009</v>
      </c>
      <c r="C4" s="50">
        <v>1355000</v>
      </c>
      <c r="D4" s="50">
        <v>2098000</v>
      </c>
      <c r="E4" s="50">
        <v>1450000</v>
      </c>
      <c r="F4" s="50">
        <v>1014000</v>
      </c>
      <c r="G4" s="17">
        <f t="shared" si="0"/>
        <v>5917000</v>
      </c>
      <c r="H4" s="17">
        <f t="shared" si="1"/>
        <v>986832.25695825985</v>
      </c>
      <c r="I4" s="17">
        <f t="shared" si="2"/>
        <v>4930167.7430417398</v>
      </c>
    </row>
    <row r="5" spans="1:9" ht="15.75" customHeight="1" x14ac:dyDescent="0.25">
      <c r="A5" s="5">
        <f t="shared" si="3"/>
        <v>2027</v>
      </c>
      <c r="B5" s="49">
        <v>864035.2448000001</v>
      </c>
      <c r="C5" s="50">
        <v>1388000</v>
      </c>
      <c r="D5" s="50">
        <v>2169000</v>
      </c>
      <c r="E5" s="50">
        <v>1496000</v>
      </c>
      <c r="F5" s="50">
        <v>1049000</v>
      </c>
      <c r="G5" s="17">
        <f t="shared" si="0"/>
        <v>6102000</v>
      </c>
      <c r="H5" s="17">
        <f t="shared" si="1"/>
        <v>1002288.6029693921</v>
      </c>
      <c r="I5" s="17">
        <f t="shared" si="2"/>
        <v>5099711.3970306078</v>
      </c>
    </row>
    <row r="6" spans="1:9" ht="15.75" customHeight="1" x14ac:dyDescent="0.25">
      <c r="A6" s="5">
        <f t="shared" si="3"/>
        <v>2028</v>
      </c>
      <c r="B6" s="49">
        <v>877289.81760000018</v>
      </c>
      <c r="C6" s="50">
        <v>1419000</v>
      </c>
      <c r="D6" s="50">
        <v>2241000</v>
      </c>
      <c r="E6" s="50">
        <v>1546000</v>
      </c>
      <c r="F6" s="50">
        <v>1082000</v>
      </c>
      <c r="G6" s="17">
        <f t="shared" si="0"/>
        <v>6288000</v>
      </c>
      <c r="H6" s="17">
        <f t="shared" si="1"/>
        <v>1017664.0258293048</v>
      </c>
      <c r="I6" s="17">
        <f t="shared" si="2"/>
        <v>5270335.9741706951</v>
      </c>
    </row>
    <row r="7" spans="1:9" ht="15.75" customHeight="1" x14ac:dyDescent="0.25">
      <c r="A7" s="5">
        <f t="shared" si="3"/>
        <v>2029</v>
      </c>
      <c r="B7" s="49">
        <v>890392.99580000015</v>
      </c>
      <c r="C7" s="50">
        <v>1451000</v>
      </c>
      <c r="D7" s="50">
        <v>2314000</v>
      </c>
      <c r="E7" s="50">
        <v>1596000</v>
      </c>
      <c r="F7" s="50">
        <v>1116000</v>
      </c>
      <c r="G7" s="17">
        <f t="shared" si="0"/>
        <v>6477000</v>
      </c>
      <c r="H7" s="17">
        <f t="shared" si="1"/>
        <v>1032863.8296007088</v>
      </c>
      <c r="I7" s="17">
        <f t="shared" si="2"/>
        <v>5444136.1703992914</v>
      </c>
    </row>
    <row r="8" spans="1:9" ht="15.75" customHeight="1" x14ac:dyDescent="0.25">
      <c r="A8" s="5">
        <f t="shared" si="3"/>
        <v>2030</v>
      </c>
      <c r="B8" s="49">
        <v>903332.18</v>
      </c>
      <c r="C8" s="50">
        <v>1483000</v>
      </c>
      <c r="D8" s="50">
        <v>2386000</v>
      </c>
      <c r="E8" s="50">
        <v>1649000</v>
      </c>
      <c r="F8" s="50">
        <v>1151000</v>
      </c>
      <c r="G8" s="17">
        <f t="shared" si="0"/>
        <v>6669000</v>
      </c>
      <c r="H8" s="17">
        <f t="shared" si="1"/>
        <v>1047873.3988670451</v>
      </c>
      <c r="I8" s="17">
        <f t="shared" si="2"/>
        <v>5621126.6011329554</v>
      </c>
    </row>
    <row r="9" spans="1:9" ht="15.75" customHeight="1" x14ac:dyDescent="0.25">
      <c r="A9" s="5">
        <f t="shared" si="3"/>
        <v>2031</v>
      </c>
      <c r="B9" s="49">
        <v>914569.91988571442</v>
      </c>
      <c r="C9" s="50">
        <v>1511428.5714285709</v>
      </c>
      <c r="D9" s="50">
        <v>2446142.8571428568</v>
      </c>
      <c r="E9" s="50">
        <v>1689714.2857142859</v>
      </c>
      <c r="F9" s="50">
        <v>1180142.857142857</v>
      </c>
      <c r="G9" s="17">
        <f t="shared" si="0"/>
        <v>6827428.5714285709</v>
      </c>
      <c r="H9" s="17">
        <f t="shared" si="1"/>
        <v>1060909.2775286769</v>
      </c>
      <c r="I9" s="17">
        <f t="shared" si="2"/>
        <v>5766519.2938998938</v>
      </c>
    </row>
    <row r="10" spans="1:9" ht="15.75" customHeight="1" x14ac:dyDescent="0.25">
      <c r="A10" s="5">
        <f t="shared" si="3"/>
        <v>2032</v>
      </c>
      <c r="B10" s="49">
        <v>925613.92144081648</v>
      </c>
      <c r="C10" s="50">
        <v>1538632.6530612239</v>
      </c>
      <c r="D10" s="50">
        <v>2505448.9795918372</v>
      </c>
      <c r="E10" s="50">
        <v>1730102.0408163259</v>
      </c>
      <c r="F10" s="50">
        <v>1208448.9795918369</v>
      </c>
      <c r="G10" s="17">
        <f t="shared" si="0"/>
        <v>6982632.6530612241</v>
      </c>
      <c r="H10" s="17">
        <f t="shared" si="1"/>
        <v>1073720.4179960049</v>
      </c>
      <c r="I10" s="17">
        <f t="shared" si="2"/>
        <v>5908912.235065219</v>
      </c>
    </row>
    <row r="11" spans="1:9" ht="15.75" customHeight="1" x14ac:dyDescent="0.25">
      <c r="A11" s="5">
        <f t="shared" si="3"/>
        <v>2033</v>
      </c>
      <c r="B11" s="49">
        <v>936314.35147521878</v>
      </c>
      <c r="C11" s="50">
        <v>1564865.8892128279</v>
      </c>
      <c r="D11" s="50">
        <v>2563655.9766763849</v>
      </c>
      <c r="E11" s="50">
        <v>1770116.618075802</v>
      </c>
      <c r="F11" s="50">
        <v>1236227.4052478131</v>
      </c>
      <c r="G11" s="17">
        <f t="shared" si="0"/>
        <v>7134865.8892128281</v>
      </c>
      <c r="H11" s="17">
        <f t="shared" si="1"/>
        <v>1086133.0124299685</v>
      </c>
      <c r="I11" s="17">
        <f t="shared" si="2"/>
        <v>6048732.8767828597</v>
      </c>
    </row>
    <row r="12" spans="1:9" ht="15.75" customHeight="1" x14ac:dyDescent="0.25">
      <c r="A12" s="5">
        <f t="shared" si="3"/>
        <v>2034</v>
      </c>
      <c r="B12" s="49">
        <v>946639.93814310711</v>
      </c>
      <c r="C12" s="50">
        <v>1590132.4448146599</v>
      </c>
      <c r="D12" s="50">
        <v>2620035.4019158678</v>
      </c>
      <c r="E12" s="50">
        <v>1809276.134943773</v>
      </c>
      <c r="F12" s="50">
        <v>1262974.1774260721</v>
      </c>
      <c r="G12" s="17">
        <f t="shared" si="0"/>
        <v>7282418.1591003723</v>
      </c>
      <c r="H12" s="17">
        <f t="shared" si="1"/>
        <v>1098110.7852100509</v>
      </c>
      <c r="I12" s="17">
        <f t="shared" si="2"/>
        <v>6184307.3738903217</v>
      </c>
    </row>
    <row r="13" spans="1:9" ht="15.75" customHeight="1" x14ac:dyDescent="0.25">
      <c r="A13" s="5">
        <f t="shared" si="3"/>
        <v>2035</v>
      </c>
      <c r="B13" s="49">
        <v>956547.09822069376</v>
      </c>
      <c r="C13" s="50">
        <v>1614579.9369310399</v>
      </c>
      <c r="D13" s="50">
        <v>2674183.3164752782</v>
      </c>
      <c r="E13" s="50">
        <v>1846887.0113643119</v>
      </c>
      <c r="F13" s="50">
        <v>1288827.631344083</v>
      </c>
      <c r="G13" s="17">
        <f t="shared" si="0"/>
        <v>7424477.8961147126</v>
      </c>
      <c r="H13" s="17">
        <f t="shared" si="1"/>
        <v>1109603.1794073002</v>
      </c>
      <c r="I13" s="17">
        <f t="shared" si="2"/>
        <v>6314874.7167074122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0.58947155464823298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0.53126742122751114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0.85555446804119506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0.82379870124606991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0.85555446804119506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0.82379870124606991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0.38823320403438183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0.33374547838040725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0.82068836017138469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0.7832097105978264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0.82068836017138469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0.7832097105978264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0.90280296611911637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0.87997738149749816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0.89090823562965837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0.8657048319398486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0.89090823562965837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0.8657048319398486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0.85506196101166743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2.0333900000000009E-2</v>
      </c>
    </row>
    <row r="4" spans="1:8" ht="15.75" customHeight="1" x14ac:dyDescent="0.25">
      <c r="B4" s="19" t="s">
        <v>69</v>
      </c>
      <c r="C4" s="101">
        <v>5.8515499999999963E-2</v>
      </c>
    </row>
    <row r="5" spans="1:8" ht="15.75" customHeight="1" x14ac:dyDescent="0.25">
      <c r="B5" s="19" t="s">
        <v>70</v>
      </c>
      <c r="C5" s="101">
        <v>8.584010000000003E-2</v>
      </c>
    </row>
    <row r="6" spans="1:8" ht="15.75" customHeight="1" x14ac:dyDescent="0.25">
      <c r="B6" s="19" t="s">
        <v>71</v>
      </c>
      <c r="C6" s="101">
        <v>0.24612210000000009</v>
      </c>
    </row>
    <row r="7" spans="1:8" ht="15.75" customHeight="1" x14ac:dyDescent="0.25">
      <c r="B7" s="19" t="s">
        <v>72</v>
      </c>
      <c r="C7" s="101">
        <v>0.40482630000000008</v>
      </c>
    </row>
    <row r="8" spans="1:8" ht="15.75" customHeight="1" x14ac:dyDescent="0.25">
      <c r="B8" s="19" t="s">
        <v>73</v>
      </c>
      <c r="C8" s="101">
        <v>2.627099999999999E-3</v>
      </c>
    </row>
    <row r="9" spans="1:8" ht="15.75" customHeight="1" x14ac:dyDescent="0.25">
      <c r="B9" s="19" t="s">
        <v>74</v>
      </c>
      <c r="C9" s="101">
        <v>7.09566999999999E-2</v>
      </c>
    </row>
    <row r="10" spans="1:8" ht="15.75" customHeight="1" x14ac:dyDescent="0.25">
      <c r="B10" s="19" t="s">
        <v>75</v>
      </c>
      <c r="C10" s="101">
        <v>0.1107782999999999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0.12640519562225519</v>
      </c>
      <c r="D14" s="55">
        <v>0.12640519562225519</v>
      </c>
      <c r="E14" s="55">
        <v>0.12640519562225519</v>
      </c>
      <c r="F14" s="55">
        <v>0.12640519562225519</v>
      </c>
    </row>
    <row r="15" spans="1:8" ht="15.75" customHeight="1" x14ac:dyDescent="0.25">
      <c r="B15" s="19" t="s">
        <v>82</v>
      </c>
      <c r="C15" s="101">
        <v>0.19098412290106179</v>
      </c>
      <c r="D15" s="101">
        <v>0.19098412290106179</v>
      </c>
      <c r="E15" s="101">
        <v>0.19098412290106179</v>
      </c>
      <c r="F15" s="101">
        <v>0.19098412290106179</v>
      </c>
    </row>
    <row r="16" spans="1:8" ht="15.75" customHeight="1" x14ac:dyDescent="0.25">
      <c r="B16" s="19" t="s">
        <v>83</v>
      </c>
      <c r="C16" s="101">
        <v>2.6058078020985261E-2</v>
      </c>
      <c r="D16" s="101">
        <v>2.6058078020985261E-2</v>
      </c>
      <c r="E16" s="101">
        <v>2.6058078020985261E-2</v>
      </c>
      <c r="F16" s="101">
        <v>2.6058078020985261E-2</v>
      </c>
    </row>
    <row r="17" spans="1:8" ht="15.75" customHeight="1" x14ac:dyDescent="0.25">
      <c r="B17" s="19" t="s">
        <v>84</v>
      </c>
      <c r="C17" s="101">
        <v>2.5256963390322511E-2</v>
      </c>
      <c r="D17" s="101">
        <v>2.5256963390322511E-2</v>
      </c>
      <c r="E17" s="101">
        <v>2.5256963390322511E-2</v>
      </c>
      <c r="F17" s="101">
        <v>2.5256963390322511E-2</v>
      </c>
    </row>
    <row r="18" spans="1:8" ht="15.75" customHeight="1" x14ac:dyDescent="0.25">
      <c r="B18" s="19" t="s">
        <v>85</v>
      </c>
      <c r="C18" s="101">
        <v>0.41568012984165698</v>
      </c>
      <c r="D18" s="101">
        <v>0.41568012984165698</v>
      </c>
      <c r="E18" s="101">
        <v>0.41568012984165698</v>
      </c>
      <c r="F18" s="101">
        <v>0.41568012984165698</v>
      </c>
    </row>
    <row r="19" spans="1:8" ht="15.75" customHeight="1" x14ac:dyDescent="0.25">
      <c r="B19" s="19" t="s">
        <v>86</v>
      </c>
      <c r="C19" s="101">
        <v>1.2538035018300199E-2</v>
      </c>
      <c r="D19" s="101">
        <v>1.2538035018300199E-2</v>
      </c>
      <c r="E19" s="101">
        <v>1.2538035018300199E-2</v>
      </c>
      <c r="F19" s="101">
        <v>1.2538035018300199E-2</v>
      </c>
    </row>
    <row r="20" spans="1:8" ht="15.75" customHeight="1" x14ac:dyDescent="0.25">
      <c r="B20" s="19" t="s">
        <v>87</v>
      </c>
      <c r="C20" s="101">
        <v>1.0855404083290819E-2</v>
      </c>
      <c r="D20" s="101">
        <v>1.0855404083290819E-2</v>
      </c>
      <c r="E20" s="101">
        <v>1.0855404083290819E-2</v>
      </c>
      <c r="F20" s="101">
        <v>1.0855404083290819E-2</v>
      </c>
    </row>
    <row r="21" spans="1:8" ht="15.75" customHeight="1" x14ac:dyDescent="0.25">
      <c r="B21" s="19" t="s">
        <v>88</v>
      </c>
      <c r="C21" s="101">
        <v>7.773013437261285E-2</v>
      </c>
      <c r="D21" s="101">
        <v>7.773013437261285E-2</v>
      </c>
      <c r="E21" s="101">
        <v>7.773013437261285E-2</v>
      </c>
      <c r="F21" s="101">
        <v>7.773013437261285E-2</v>
      </c>
    </row>
    <row r="22" spans="1:8" ht="15.75" customHeight="1" x14ac:dyDescent="0.25">
      <c r="B22" s="19" t="s">
        <v>89</v>
      </c>
      <c r="C22" s="101">
        <v>0.11449193674951449</v>
      </c>
      <c r="D22" s="101">
        <v>0.11449193674951449</v>
      </c>
      <c r="E22" s="101">
        <v>0.11449193674951449</v>
      </c>
      <c r="F22" s="101">
        <v>0.11449193674951449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8.7586460000000005E-2</v>
      </c>
    </row>
    <row r="27" spans="1:8" ht="15.75" customHeight="1" x14ac:dyDescent="0.25">
      <c r="B27" s="19" t="s">
        <v>92</v>
      </c>
      <c r="C27" s="101">
        <v>8.3866540000000003E-3</v>
      </c>
    </row>
    <row r="28" spans="1:8" ht="15.75" customHeight="1" x14ac:dyDescent="0.25">
      <c r="B28" s="19" t="s">
        <v>93</v>
      </c>
      <c r="C28" s="101">
        <v>0.15511656900000001</v>
      </c>
    </row>
    <row r="29" spans="1:8" ht="15.75" customHeight="1" x14ac:dyDescent="0.25">
      <c r="B29" s="19" t="s">
        <v>94</v>
      </c>
      <c r="C29" s="101">
        <v>0.16688481799999999</v>
      </c>
    </row>
    <row r="30" spans="1:8" ht="15.75" customHeight="1" x14ac:dyDescent="0.25">
      <c r="B30" s="19" t="s">
        <v>95</v>
      </c>
      <c r="C30" s="101">
        <v>0.10560810299999999</v>
      </c>
    </row>
    <row r="31" spans="1:8" ht="15.75" customHeight="1" x14ac:dyDescent="0.25">
      <c r="B31" s="19" t="s">
        <v>96</v>
      </c>
      <c r="C31" s="101">
        <v>0.107401392</v>
      </c>
    </row>
    <row r="32" spans="1:8" ht="15.75" customHeight="1" x14ac:dyDescent="0.25">
      <c r="B32" s="19" t="s">
        <v>97</v>
      </c>
      <c r="C32" s="101">
        <v>1.8908227E-2</v>
      </c>
    </row>
    <row r="33" spans="2:3" ht="15.75" customHeight="1" x14ac:dyDescent="0.25">
      <c r="B33" s="19" t="s">
        <v>98</v>
      </c>
      <c r="C33" s="101">
        <v>8.4811863000000015E-2</v>
      </c>
    </row>
    <row r="34" spans="2:3" ht="15.75" customHeight="1" x14ac:dyDescent="0.25">
      <c r="B34" s="19" t="s">
        <v>99</v>
      </c>
      <c r="C34" s="101">
        <v>0.26529591499999999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0.56081525744999583</v>
      </c>
      <c r="D2" s="52">
        <f>IFERROR(1-_xlfn.NORM.DIST(_xlfn.NORM.INV(SUM(D4:D5), 0, 1) + 1, 0, 1, TRUE), "")</f>
        <v>0.56081525744999583</v>
      </c>
      <c r="E2" s="52">
        <f>IFERROR(1-_xlfn.NORM.DIST(_xlfn.NORM.INV(SUM(E4:E5), 0, 1) + 1, 0, 1, TRUE), "")</f>
        <v>0.44804499101871387</v>
      </c>
      <c r="F2" s="52">
        <f>IFERROR(1-_xlfn.NORM.DIST(_xlfn.NORM.INV(SUM(F4:F5), 0, 1) + 1, 0, 1, TRUE), "")</f>
        <v>0.25846119734364026</v>
      </c>
      <c r="G2" s="52">
        <f>IFERROR(1-_xlfn.NORM.DIST(_xlfn.NORM.INV(SUM(G4:G5), 0, 1) + 1, 0, 1, TRUE), "")</f>
        <v>0.22007551425281902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0.31473704255000412</v>
      </c>
      <c r="D3" s="52">
        <f>IFERROR(_xlfn.NORM.DIST(_xlfn.NORM.INV(SUM(D4:D5), 0, 1) + 1, 0, 1, TRUE) - SUM(D4:D5), "")</f>
        <v>0.31473704255000412</v>
      </c>
      <c r="E3" s="52">
        <f>IFERROR(_xlfn.NORM.DIST(_xlfn.NORM.INV(SUM(E4:E5), 0, 1) + 1, 0, 1, TRUE) - SUM(E4:E5), "")</f>
        <v>0.35964020898128612</v>
      </c>
      <c r="F3" s="52">
        <f>IFERROR(_xlfn.NORM.DIST(_xlfn.NORM.INV(SUM(F4:F5), 0, 1) + 1, 0, 1, TRUE) - SUM(F4:F5), "")</f>
        <v>0.37908340265635976</v>
      </c>
      <c r="G3" s="52">
        <f>IFERROR(_xlfn.NORM.DIST(_xlfn.NORM.INV(SUM(G4:G5), 0, 1) + 1, 0, 1, TRUE) - SUM(G4:G5), "")</f>
        <v>0.37012538574718101</v>
      </c>
    </row>
    <row r="4" spans="1:15" ht="15.75" customHeight="1" x14ac:dyDescent="0.25">
      <c r="B4" s="5" t="s">
        <v>104</v>
      </c>
      <c r="C4" s="45">
        <v>6.2856700000000001E-2</v>
      </c>
      <c r="D4" s="53">
        <v>6.2856700000000001E-2</v>
      </c>
      <c r="E4" s="53">
        <v>0.10433199999999999</v>
      </c>
      <c r="F4" s="53">
        <v>0.21864349999999999</v>
      </c>
      <c r="G4" s="53">
        <v>0.23300409999999999</v>
      </c>
    </row>
    <row r="5" spans="1:15" ht="15.75" customHeight="1" x14ac:dyDescent="0.25">
      <c r="B5" s="5" t="s">
        <v>105</v>
      </c>
      <c r="C5" s="45">
        <v>6.1590999999999993E-2</v>
      </c>
      <c r="D5" s="53">
        <v>6.1590999999999993E-2</v>
      </c>
      <c r="E5" s="53">
        <v>8.79828E-2</v>
      </c>
      <c r="F5" s="53">
        <v>0.14381189999999999</v>
      </c>
      <c r="G5" s="53">
        <v>0.17679500000000001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0.37371158739936605</v>
      </c>
      <c r="D8" s="52">
        <f>IFERROR(1-_xlfn.NORM.DIST(_xlfn.NORM.INV(SUM(D10:D11), 0, 1) + 1, 0, 1, TRUE), "")</f>
        <v>0.37371158739936605</v>
      </c>
      <c r="E8" s="52">
        <f>IFERROR(1-_xlfn.NORM.DIST(_xlfn.NORM.INV(SUM(E10:E11), 0, 1) + 1, 0, 1, TRUE), "")</f>
        <v>0.29152079254185748</v>
      </c>
      <c r="F8" s="52">
        <f>IFERROR(1-_xlfn.NORM.DIST(_xlfn.NORM.INV(SUM(F10:F11), 0, 1) + 1, 0, 1, TRUE), "")</f>
        <v>0.41646700484351018</v>
      </c>
      <c r="G8" s="52">
        <f>IFERROR(1-_xlfn.NORM.DIST(_xlfn.NORM.INV(SUM(G10:G11), 0, 1) + 1, 0, 1, TRUE), "")</f>
        <v>0.63092565917604604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0.37739021260063393</v>
      </c>
      <c r="D9" s="52">
        <f>IFERROR(_xlfn.NORM.DIST(_xlfn.NORM.INV(SUM(D10:D11), 0, 1) + 1, 0, 1, TRUE) - SUM(D10:D11), "")</f>
        <v>0.37739021260063393</v>
      </c>
      <c r="E9" s="52">
        <f>IFERROR(_xlfn.NORM.DIST(_xlfn.NORM.INV(SUM(E10:E11), 0, 1) + 1, 0, 1, TRUE) - SUM(E10:E11), "")</f>
        <v>0.38250340745814249</v>
      </c>
      <c r="F9" s="52">
        <f>IFERROR(_xlfn.NORM.DIST(_xlfn.NORM.INV(SUM(F10:F11), 0, 1) + 1, 0, 1, TRUE) - SUM(F10:F11), "")</f>
        <v>0.3684944951564898</v>
      </c>
      <c r="G9" s="52">
        <f>IFERROR(_xlfn.NORM.DIST(_xlfn.NORM.INV(SUM(G10:G11), 0, 1) + 1, 0, 1, TRUE) - SUM(G10:G11), "")</f>
        <v>0.27802254082395395</v>
      </c>
    </row>
    <row r="10" spans="1:15" ht="15.75" customHeight="1" x14ac:dyDescent="0.25">
      <c r="B10" s="5" t="s">
        <v>109</v>
      </c>
      <c r="C10" s="45">
        <v>0.1370034</v>
      </c>
      <c r="D10" s="53">
        <v>0.1370034</v>
      </c>
      <c r="E10" s="53">
        <v>0.1992322</v>
      </c>
      <c r="F10" s="53">
        <v>0.13461000000000001</v>
      </c>
      <c r="G10" s="53">
        <v>5.9339299999999998E-2</v>
      </c>
    </row>
    <row r="11" spans="1:15" ht="15.75" customHeight="1" x14ac:dyDescent="0.25">
      <c r="B11" s="5" t="s">
        <v>110</v>
      </c>
      <c r="C11" s="45">
        <v>0.1118948</v>
      </c>
      <c r="D11" s="53">
        <v>0.1118948</v>
      </c>
      <c r="E11" s="53">
        <v>0.12674360000000001</v>
      </c>
      <c r="F11" s="53">
        <v>8.04285E-2</v>
      </c>
      <c r="G11" s="53">
        <v>3.1712499999999998E-2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0.41070549999999989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0.5674129</v>
      </c>
      <c r="D3" s="53">
        <v>0.70792730000000004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9.9650999999999993E-3</v>
      </c>
      <c r="D4" s="53">
        <v>6.19496E-2</v>
      </c>
      <c r="E4" s="53">
        <v>0.98096860000000008</v>
      </c>
      <c r="F4" s="53">
        <v>0.90478809999999998</v>
      </c>
      <c r="G4" s="53">
        <v>0</v>
      </c>
    </row>
    <row r="5" spans="1:7" x14ac:dyDescent="0.25">
      <c r="B5" s="3" t="s">
        <v>122</v>
      </c>
      <c r="C5" s="52">
        <v>1.1916599999999999E-2</v>
      </c>
      <c r="D5" s="52">
        <v>8.6671000000000005E-3</v>
      </c>
      <c r="E5" s="52">
        <f>1-SUM(E2:E4)</f>
        <v>1.9031399999999921E-2</v>
      </c>
      <c r="F5" s="52">
        <f>1-SUM(F2:F4)</f>
        <v>9.5211900000000016E-2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C3884C-9644-4C97-A164-FA7F0C06406B}"/>
</file>

<file path=customXml/itemProps2.xml><?xml version="1.0" encoding="utf-8"?>
<ds:datastoreItem xmlns:ds="http://schemas.openxmlformats.org/officeDocument/2006/customXml" ds:itemID="{C55512E6-9698-40E4-9355-DD2F7585D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2024-03-26T04:24:16Z</dcterms:modified>
</cp:coreProperties>
</file>