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2757EBD-EE3D-4EE0-A81E-56182FA15894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29" i="2"/>
  <c r="A21" i="2"/>
  <c r="I13" i="2"/>
  <c r="H13" i="2"/>
  <c r="G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6" i="2" s="1"/>
  <c r="C33" i="1"/>
  <c r="C20" i="1"/>
  <c r="A30" i="2" l="1"/>
  <c r="A15" i="2"/>
  <c r="A23" i="2"/>
  <c r="A31" i="2"/>
  <c r="A40" i="2"/>
  <c r="A16" i="2"/>
  <c r="A24" i="2"/>
  <c r="A32" i="2"/>
  <c r="A25" i="2"/>
  <c r="A14" i="2"/>
  <c r="A22" i="2"/>
  <c r="A38" i="2"/>
  <c r="A18" i="2"/>
  <c r="A26" i="2"/>
  <c r="A39" i="2"/>
  <c r="A17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4" i="2"/>
  <c r="A19" i="2"/>
  <c r="A27" i="2"/>
  <c r="A35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<sst xmlns="http://schemas.openxmlformats.org/spreadsheetml/2006/main" count="2092" uniqueCount="341">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</sst>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135579.033203125</v>
      </c>
    </row>
    <row r="8" spans="1:3" ht="15" customHeight="1" x14ac:dyDescent="0.25">
      <c r="B8" s="5" t="s">
        <v>8</v>
      </c>
      <c r="C8" s="44">
        <v>1E-3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0.84200000000000008</v>
      </c>
    </row>
    <row r="12" spans="1:3" ht="15" customHeight="1" x14ac:dyDescent="0.25">
      <c r="B12" s="5" t="s">
        <v>12</v>
      </c>
      <c r="C12" s="45">
        <v>0.87</v>
      </c>
    </row>
    <row r="13" spans="1:3" ht="15" customHeight="1" x14ac:dyDescent="0.25">
      <c r="B13" s="5" t="s">
        <v>13</v>
      </c>
      <c r="C13" s="45">
        <v>0.78099999999999992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3.7400000000000003E-2</v>
      </c>
    </row>
    <row r="24" spans="1:3" ht="15" customHeight="1" x14ac:dyDescent="0.25">
      <c r="B24" s="15" t="s">
        <v>22</v>
      </c>
      <c r="C24" s="45">
        <v>0.53110000000000002</v>
      </c>
    </row>
    <row r="25" spans="1:3" ht="15" customHeight="1" x14ac:dyDescent="0.25">
      <c r="B25" s="15" t="s">
        <v>23</v>
      </c>
      <c r="C25" s="45">
        <v>0.41370000000000001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0.51101988116637098</v>
      </c>
    </row>
    <row r="30" spans="1:3" ht="14.25" customHeight="1" x14ac:dyDescent="0.25">
      <c r="B30" s="25" t="s">
        <v>27</v>
      </c>
      <c r="C30" s="99">
        <v>3.6928466503456402E-2</v>
      </c>
    </row>
    <row r="31" spans="1:3" ht="14.25" customHeight="1" x14ac:dyDescent="0.25">
      <c r="B31" s="25" t="s">
        <v>28</v>
      </c>
      <c r="C31" s="99">
        <v>4.0966963582223501E-2</v>
      </c>
    </row>
    <row r="32" spans="1:3" ht="14.25" customHeight="1" x14ac:dyDescent="0.25">
      <c r="B32" s="25" t="s">
        <v>29</v>
      </c>
      <c r="C32" s="99">
        <v>0.41108468874794901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4.0971299999999999</v>
      </c>
    </row>
    <row r="38" spans="1:5" ht="15" customHeight="1" x14ac:dyDescent="0.25">
      <c r="B38" s="11" t="s">
        <v>34</v>
      </c>
      <c r="C38" s="43">
        <v>4.8431699999999998</v>
      </c>
      <c r="D38" s="12"/>
      <c r="E38" s="13"/>
    </row>
    <row r="39" spans="1:5" ht="15" customHeight="1" x14ac:dyDescent="0.25">
      <c r="B39" s="11" t="s">
        <v>35</v>
      </c>
      <c r="C39" s="43">
        <v>5.6006</v>
      </c>
      <c r="D39" s="12"/>
      <c r="E39" s="12"/>
    </row>
    <row r="40" spans="1:5" ht="15" customHeight="1" x14ac:dyDescent="0.25">
      <c r="B40" s="11" t="s">
        <v>36</v>
      </c>
      <c r="C40" s="100">
        <v>0.06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2.6832099999999999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5.9451E-3</v>
      </c>
      <c r="D45" s="12"/>
    </row>
    <row r="46" spans="1:5" ht="15.75" customHeight="1" x14ac:dyDescent="0.25">
      <c r="B46" s="11" t="s">
        <v>41</v>
      </c>
      <c r="C46" s="45">
        <v>6.38793E-2</v>
      </c>
      <c r="D46" s="12"/>
    </row>
    <row r="47" spans="1:5" ht="15.75" customHeight="1" x14ac:dyDescent="0.25">
      <c r="B47" s="11" t="s">
        <v>42</v>
      </c>
      <c r="C47" s="45">
        <v>7.5347799999999993E-2</v>
      </c>
      <c r="D47" s="12"/>
      <c r="E47" s="13"/>
    </row>
    <row r="48" spans="1:5" ht="15" customHeight="1" x14ac:dyDescent="0.25">
      <c r="B48" s="11" t="s">
        <v>43</v>
      </c>
      <c r="C48" s="46">
        <v>0.85482780000000003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0.61777399999999993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3.3956865999999898E-2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0.28042828257872998</v>
      </c>
      <c r="C2" s="98">
        <v>0.95</v>
      </c>
      <c r="D2" s="56">
        <v>62.267198925302971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39.975115048626499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480.84054251477158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7.5977498652403259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13.107414492422411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13.107414492422411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13.107414492422411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13.107414492422411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13.107414492422411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13.107414492422411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0.46246242696000001</v>
      </c>
      <c r="C16" s="98">
        <v>0.95</v>
      </c>
      <c r="D16" s="56">
        <v>0.81418029231775391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11.065100889871371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11.065100889871371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0.19614500000000001</v>
      </c>
      <c r="C21" s="98">
        <v>0.95</v>
      </c>
      <c r="D21" s="56">
        <v>79.90136660715082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22.669145438411171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5.4630999999999994E-3</v>
      </c>
      <c r="C23" s="98">
        <v>0.95</v>
      </c>
      <c r="D23" s="56">
        <v>4.3388595676177406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0.79086162611910193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0.24876432422127001</v>
      </c>
      <c r="C27" s="98">
        <v>0.95</v>
      </c>
      <c r="D27" s="56">
        <v>18.641484890005319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0.36322349999999998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123.32014378516121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1.7708964965206571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0.1619959</v>
      </c>
      <c r="C32" s="98">
        <v>0.95</v>
      </c>
      <c r="D32" s="56">
        <v>1.7579636017261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0.95385059999999999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2.7958272003703142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3.97384E-2</v>
      </c>
      <c r="C3" s="21">
        <f>frac_mam_1_5months * 2.6</f>
        <v>3.97384E-2</v>
      </c>
      <c r="D3" s="21">
        <f>frac_mam_6_11months * 2.6</f>
        <v>4.3825340000000004E-2</v>
      </c>
      <c r="E3" s="21">
        <f>frac_mam_12_23months * 2.6</f>
        <v>1.5634839999999997E-2</v>
      </c>
      <c r="F3" s="21">
        <f>frac_mam_24_59months * 2.6</f>
        <v>1.5226380000000001E-2</v>
      </c>
    </row>
    <row r="4" spans="1:6" ht="15.75" customHeight="1" x14ac:dyDescent="0.25">
      <c r="A4" s="3" t="s">
        <v>205</v>
      </c>
      <c r="B4" s="21">
        <f>frac_sam_1month * 2.6</f>
        <v>0.19002906000000003</v>
      </c>
      <c r="C4" s="21">
        <f>frac_sam_1_5months * 2.6</f>
        <v>0.19002906000000003</v>
      </c>
      <c r="D4" s="21">
        <f>frac_sam_6_11months * 2.6</f>
        <v>0</v>
      </c>
      <c r="E4" s="21">
        <f>frac_sam_12_23months * 2.6</f>
        <v>1.585402E-2</v>
      </c>
      <c r="F4" s="21">
        <f>frac_sam_24_59months * 2.6</f>
        <v>3.0311320000000003E-2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0.87</v>
      </c>
      <c r="E10" s="60">
        <f>IF(ISBLANK(comm_deliv), frac_children_health_facility,1)</f>
        <v>0.87</v>
      </c>
      <c r="F10" s="60">
        <f>IF(ISBLANK(comm_deliv), frac_children_health_facility,1)</f>
        <v>0.87</v>
      </c>
      <c r="G10" s="60">
        <f>IF(ISBLANK(comm_deliv), frac_children_health_facility,1)</f>
        <v>0.87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0.84200000000000008</v>
      </c>
      <c r="I18" s="60">
        <f>frac_PW_health_facility</f>
        <v>0.84200000000000008</v>
      </c>
      <c r="J18" s="60">
        <f>frac_PW_health_facility</f>
        <v>0.84200000000000008</v>
      </c>
      <c r="K18" s="60">
        <f>frac_PW_health_facility</f>
        <v>0.84200000000000008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0.78099999999999992</v>
      </c>
      <c r="M24" s="60">
        <f>famplan_unmet_need</f>
        <v>0.78099999999999992</v>
      </c>
      <c r="N24" s="60">
        <f>famplan_unmet_need</f>
        <v>0.78099999999999992</v>
      </c>
      <c r="O24" s="60">
        <f>famplan_unmet_need</f>
        <v>0.78099999999999992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4.3193734853506992E-2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1.8511600651502997E-2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2.640738119498999E-2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32380.06519999999</v>
      </c>
      <c r="C2" s="49">
        <v>84000</v>
      </c>
      <c r="D2" s="49">
        <v>205000</v>
      </c>
      <c r="E2" s="49">
        <v>234000</v>
      </c>
      <c r="F2" s="49">
        <v>238000</v>
      </c>
      <c r="G2" s="17">
        <f t="shared" ref="G2:G13" si="0">C2+D2+E2+F2</f>
        <v>761000</v>
      </c>
      <c r="H2" s="17">
        <f t="shared" ref="H2:H13" si="1">(B2 + stillbirth*B2/(1000-stillbirth))/(1-abortion)</f>
        <v>36894.524393160595</v>
      </c>
      <c r="I2" s="17">
        <f t="shared" ref="I2:I13" si="2">G2-H2</f>
        <v>724105.47560683941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32282.495999999999</v>
      </c>
      <c r="C3" s="50">
        <v>83000</v>
      </c>
      <c r="D3" s="50">
        <v>197000</v>
      </c>
      <c r="E3" s="50">
        <v>234000</v>
      </c>
      <c r="F3" s="50">
        <v>238000</v>
      </c>
      <c r="G3" s="17">
        <f t="shared" si="0"/>
        <v>752000</v>
      </c>
      <c r="H3" s="17">
        <f t="shared" si="1"/>
        <v>36783.352003383545</v>
      </c>
      <c r="I3" s="17">
        <f t="shared" si="2"/>
        <v>715216.64799661643</v>
      </c>
    </row>
    <row r="4" spans="1:9" ht="15.75" customHeight="1" x14ac:dyDescent="0.25">
      <c r="A4" s="5">
        <f t="shared" si="3"/>
        <v>2026</v>
      </c>
      <c r="B4" s="49">
        <v>31894.40159999999</v>
      </c>
      <c r="C4" s="50">
        <v>83000</v>
      </c>
      <c r="D4" s="50">
        <v>191000</v>
      </c>
      <c r="E4" s="50">
        <v>232000</v>
      </c>
      <c r="F4" s="50">
        <v>237000</v>
      </c>
      <c r="G4" s="17">
        <f t="shared" si="0"/>
        <v>743000</v>
      </c>
      <c r="H4" s="17">
        <f t="shared" si="1"/>
        <v>36341.149116539156</v>
      </c>
      <c r="I4" s="17">
        <f t="shared" si="2"/>
        <v>706658.85088346084</v>
      </c>
    </row>
    <row r="5" spans="1:9" ht="15.75" customHeight="1" x14ac:dyDescent="0.25">
      <c r="A5" s="5">
        <f t="shared" si="3"/>
        <v>2027</v>
      </c>
      <c r="B5" s="49">
        <v>31498.730199999991</v>
      </c>
      <c r="C5" s="50">
        <v>82000</v>
      </c>
      <c r="D5" s="50">
        <v>184000</v>
      </c>
      <c r="E5" s="50">
        <v>232000</v>
      </c>
      <c r="F5" s="50">
        <v>237000</v>
      </c>
      <c r="G5" s="17">
        <f t="shared" si="0"/>
        <v>735000</v>
      </c>
      <c r="H5" s="17">
        <f t="shared" si="1"/>
        <v>35890.312837217025</v>
      </c>
      <c r="I5" s="17">
        <f t="shared" si="2"/>
        <v>699109.687162783</v>
      </c>
    </row>
    <row r="6" spans="1:9" ht="15.75" customHeight="1" x14ac:dyDescent="0.25">
      <c r="A6" s="5">
        <f t="shared" si="3"/>
        <v>2028</v>
      </c>
      <c r="B6" s="49">
        <v>31104.822799999991</v>
      </c>
      <c r="C6" s="50">
        <v>80000</v>
      </c>
      <c r="D6" s="50">
        <v>178000</v>
      </c>
      <c r="E6" s="50">
        <v>231000</v>
      </c>
      <c r="F6" s="50">
        <v>237000</v>
      </c>
      <c r="G6" s="17">
        <f t="shared" si="0"/>
        <v>726000</v>
      </c>
      <c r="H6" s="17">
        <f t="shared" si="1"/>
        <v>35441.486496436642</v>
      </c>
      <c r="I6" s="17">
        <f t="shared" si="2"/>
        <v>690558.51350356336</v>
      </c>
    </row>
    <row r="7" spans="1:9" ht="15.75" customHeight="1" x14ac:dyDescent="0.25">
      <c r="A7" s="5">
        <f t="shared" si="3"/>
        <v>2029</v>
      </c>
      <c r="B7" s="49">
        <v>30703.69119999999</v>
      </c>
      <c r="C7" s="50">
        <v>79000</v>
      </c>
      <c r="D7" s="50">
        <v>172000</v>
      </c>
      <c r="E7" s="50">
        <v>230000</v>
      </c>
      <c r="F7" s="50">
        <v>237000</v>
      </c>
      <c r="G7" s="17">
        <f t="shared" si="0"/>
        <v>718000</v>
      </c>
      <c r="H7" s="17">
        <f t="shared" si="1"/>
        <v>34984.428750886836</v>
      </c>
      <c r="I7" s="17">
        <f t="shared" si="2"/>
        <v>683015.57124911319</v>
      </c>
    </row>
    <row r="8" spans="1:9" ht="15.75" customHeight="1" x14ac:dyDescent="0.25">
      <c r="A8" s="5">
        <f t="shared" si="3"/>
        <v>2030</v>
      </c>
      <c r="B8" s="49">
        <v>30304.5</v>
      </c>
      <c r="C8" s="50">
        <v>78000</v>
      </c>
      <c r="D8" s="50">
        <v>168000</v>
      </c>
      <c r="E8" s="50">
        <v>226000</v>
      </c>
      <c r="F8" s="50">
        <v>236000</v>
      </c>
      <c r="G8" s="17">
        <f t="shared" si="0"/>
        <v>708000</v>
      </c>
      <c r="H8" s="17">
        <f t="shared" si="1"/>
        <v>34529.581937732961</v>
      </c>
      <c r="I8" s="17">
        <f t="shared" si="2"/>
        <v>673470.41806226701</v>
      </c>
    </row>
    <row r="9" spans="1:9" ht="15.75" customHeight="1" x14ac:dyDescent="0.25">
      <c r="A9" s="5">
        <f t="shared" si="3"/>
        <v>2031</v>
      </c>
      <c r="B9" s="49">
        <v>30007.990685714289</v>
      </c>
      <c r="C9" s="50">
        <v>77142.857142857145</v>
      </c>
      <c r="D9" s="50">
        <v>162714.28571428571</v>
      </c>
      <c r="E9" s="50">
        <v>224857.1428571429</v>
      </c>
      <c r="F9" s="50">
        <v>235714.28571428571</v>
      </c>
      <c r="G9" s="17">
        <f t="shared" si="0"/>
        <v>700428.57142857148</v>
      </c>
      <c r="H9" s="17">
        <f t="shared" si="1"/>
        <v>34191.733015529018</v>
      </c>
      <c r="I9" s="17">
        <f t="shared" si="2"/>
        <v>666236.83841304248</v>
      </c>
    </row>
    <row r="10" spans="1:9" ht="15.75" customHeight="1" x14ac:dyDescent="0.25">
      <c r="A10" s="5">
        <f t="shared" si="3"/>
        <v>2032</v>
      </c>
      <c r="B10" s="49">
        <v>29683.06135510204</v>
      </c>
      <c r="C10" s="50">
        <v>76306.1224489796</v>
      </c>
      <c r="D10" s="50">
        <v>157816.32653061219</v>
      </c>
      <c r="E10" s="50">
        <v>223551.02040816331</v>
      </c>
      <c r="F10" s="50">
        <v>235387.7551020408</v>
      </c>
      <c r="G10" s="17">
        <f t="shared" si="0"/>
        <v>693061.22448979586</v>
      </c>
      <c r="H10" s="17">
        <f t="shared" si="1"/>
        <v>33821.50173154979</v>
      </c>
      <c r="I10" s="17">
        <f t="shared" si="2"/>
        <v>659239.72275824612</v>
      </c>
    </row>
    <row r="11" spans="1:9" ht="15.75" customHeight="1" x14ac:dyDescent="0.25">
      <c r="A11" s="5">
        <f t="shared" si="3"/>
        <v>2033</v>
      </c>
      <c r="B11" s="49">
        <v>29367.155605830911</v>
      </c>
      <c r="C11" s="50">
        <v>75349.85422740526</v>
      </c>
      <c r="D11" s="50">
        <v>153075.80174927111</v>
      </c>
      <c r="E11" s="50">
        <v>222344.0233236152</v>
      </c>
      <c r="F11" s="50">
        <v>235157.43440233241</v>
      </c>
      <c r="G11" s="17">
        <f t="shared" si="0"/>
        <v>685927.11370262399</v>
      </c>
      <c r="H11" s="17">
        <f t="shared" si="1"/>
        <v>33461.552105122748</v>
      </c>
      <c r="I11" s="17">
        <f t="shared" si="2"/>
        <v>652465.56159750128</v>
      </c>
    </row>
    <row r="12" spans="1:9" ht="15.75" customHeight="1" x14ac:dyDescent="0.25">
      <c r="A12" s="5">
        <f t="shared" si="3"/>
        <v>2034</v>
      </c>
      <c r="B12" s="49">
        <v>29062.64494952104</v>
      </c>
      <c r="C12" s="50">
        <v>74399.833402748875</v>
      </c>
      <c r="D12" s="50">
        <v>148658.0591420242</v>
      </c>
      <c r="E12" s="50">
        <v>220964.5980841316</v>
      </c>
      <c r="F12" s="50">
        <v>234894.21074552269</v>
      </c>
      <c r="G12" s="17">
        <f t="shared" si="0"/>
        <v>678916.70137442742</v>
      </c>
      <c r="H12" s="17">
        <f t="shared" si="1"/>
        <v>33114.586286252132</v>
      </c>
      <c r="I12" s="17">
        <f t="shared" si="2"/>
        <v>645802.11508817528</v>
      </c>
    </row>
    <row r="13" spans="1:9" ht="15.75" customHeight="1" x14ac:dyDescent="0.25">
      <c r="A13" s="5">
        <f t="shared" si="3"/>
        <v>2035</v>
      </c>
      <c r="B13" s="49">
        <v>28770.90525659547</v>
      </c>
      <c r="C13" s="50">
        <v>73599.809603141577</v>
      </c>
      <c r="D13" s="50">
        <v>144466.35330517049</v>
      </c>
      <c r="E13" s="50">
        <v>219530.96923900759</v>
      </c>
      <c r="F13" s="50">
        <v>234593.38370916879</v>
      </c>
      <c r="G13" s="17">
        <f t="shared" si="0"/>
        <v>672190.51585648837</v>
      </c>
      <c r="H13" s="17">
        <f t="shared" si="1"/>
        <v>32782.171970511488</v>
      </c>
      <c r="I13" s="17">
        <f t="shared" si="2"/>
        <v>639408.34388597694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0.61594474520238174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0.60519156596536516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0.86869130665543359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0.86344590294739809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0.86869130665543359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0.86344590294739809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0.41480044088934781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0.40386612236577807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0.83638976343105054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0.83010636610021249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0.83638976343105054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0.83010636610021249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0.91208427566168793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0.90838949240669831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0.90120106896491414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0.89710050441607136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0.90120106896491414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0.89710050441607136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0.89033885294440185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4.6125695387430402E-2</v>
      </c>
    </row>
    <row r="5" spans="1:8" ht="15.75" customHeight="1" x14ac:dyDescent="0.25">
      <c r="B5" s="19" t="s">
        <v>70</v>
      </c>
      <c r="C5" s="101">
        <v>2.2718797728120219E-2</v>
      </c>
    </row>
    <row r="6" spans="1:8" ht="15.75" customHeight="1" x14ac:dyDescent="0.25">
      <c r="B6" s="19" t="s">
        <v>71</v>
      </c>
      <c r="C6" s="101">
        <v>0.17007988299201179</v>
      </c>
    </row>
    <row r="7" spans="1:8" ht="15.75" customHeight="1" x14ac:dyDescent="0.25">
      <c r="B7" s="19" t="s">
        <v>72</v>
      </c>
      <c r="C7" s="101">
        <v>0.39910116008988411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0.28086277191372289</v>
      </c>
    </row>
    <row r="10" spans="1:8" ht="15.75" customHeight="1" x14ac:dyDescent="0.25">
      <c r="B10" s="19" t="s">
        <v>75</v>
      </c>
      <c r="C10" s="101">
        <v>8.1111691888830689E-2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7.7534246653063301E-3</v>
      </c>
      <c r="D14" s="55">
        <v>7.7534246653063301E-3</v>
      </c>
      <c r="E14" s="55">
        <v>7.7534246653063301E-3</v>
      </c>
      <c r="F14" s="55">
        <v>7.7534246653063301E-3</v>
      </c>
    </row>
    <row r="15" spans="1:8" ht="15.75" customHeight="1" x14ac:dyDescent="0.25">
      <c r="B15" s="19" t="s">
        <v>82</v>
      </c>
      <c r="C15" s="101">
        <v>8.1529085162002718E-2</v>
      </c>
      <c r="D15" s="101">
        <v>8.1529085162002718E-2</v>
      </c>
      <c r="E15" s="101">
        <v>8.1529085162002718E-2</v>
      </c>
      <c r="F15" s="101">
        <v>8.1529085162002718E-2</v>
      </c>
    </row>
    <row r="16" spans="1:8" ht="15.75" customHeight="1" x14ac:dyDescent="0.25">
      <c r="B16" s="19" t="s">
        <v>83</v>
      </c>
      <c r="C16" s="101">
        <v>1.8139470884927539E-2</v>
      </c>
      <c r="D16" s="101">
        <v>1.8139470884927539E-2</v>
      </c>
      <c r="E16" s="101">
        <v>1.8139470884927539E-2</v>
      </c>
      <c r="F16" s="101">
        <v>1.8139470884927539E-2</v>
      </c>
    </row>
    <row r="17" spans="1:8" ht="15.75" customHeight="1" x14ac:dyDescent="0.25">
      <c r="B17" s="19" t="s">
        <v>84</v>
      </c>
      <c r="C17" s="101">
        <v>8.1429359592676109E-2</v>
      </c>
      <c r="D17" s="101">
        <v>8.1429359592676109E-2</v>
      </c>
      <c r="E17" s="101">
        <v>8.1429359592676109E-2</v>
      </c>
      <c r="F17" s="101">
        <v>8.1429359592676109E-2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2.3805046369849939E-2</v>
      </c>
      <c r="D19" s="101">
        <v>2.3805046369849939E-2</v>
      </c>
      <c r="E19" s="101">
        <v>2.3805046369849939E-2</v>
      </c>
      <c r="F19" s="101">
        <v>2.3805046369849939E-2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0.1357873267302955</v>
      </c>
      <c r="D21" s="101">
        <v>0.1357873267302955</v>
      </c>
      <c r="E21" s="101">
        <v>0.1357873267302955</v>
      </c>
      <c r="F21" s="101">
        <v>0.1357873267302955</v>
      </c>
    </row>
    <row r="22" spans="1:8" ht="15.75" customHeight="1" x14ac:dyDescent="0.25">
      <c r="B22" s="19" t="s">
        <v>89</v>
      </c>
      <c r="C22" s="101">
        <v>0.6515562865949418</v>
      </c>
      <c r="D22" s="101">
        <v>0.6515562865949418</v>
      </c>
      <c r="E22" s="101">
        <v>0.6515562865949418</v>
      </c>
      <c r="F22" s="101">
        <v>0.6515562865949418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5.5773718999999999E-2</v>
      </c>
    </row>
    <row r="27" spans="1:8" ht="15.75" customHeight="1" x14ac:dyDescent="0.25">
      <c r="B27" s="19" t="s">
        <v>92</v>
      </c>
      <c r="C27" s="101">
        <v>5.7652142000000003E-2</v>
      </c>
    </row>
    <row r="28" spans="1:8" ht="15.75" customHeight="1" x14ac:dyDescent="0.25">
      <c r="B28" s="19" t="s">
        <v>93</v>
      </c>
      <c r="C28" s="101">
        <v>0.12384268499999999</v>
      </c>
    </row>
    <row r="29" spans="1:8" ht="15.75" customHeight="1" x14ac:dyDescent="0.25">
      <c r="B29" s="19" t="s">
        <v>94</v>
      </c>
      <c r="C29" s="101">
        <v>0.136252816</v>
      </c>
    </row>
    <row r="30" spans="1:8" ht="15.75" customHeight="1" x14ac:dyDescent="0.25">
      <c r="B30" s="19" t="s">
        <v>95</v>
      </c>
      <c r="C30" s="101">
        <v>8.3258572000000003E-2</v>
      </c>
    </row>
    <row r="31" spans="1:8" ht="15.75" customHeight="1" x14ac:dyDescent="0.25">
      <c r="B31" s="19" t="s">
        <v>96</v>
      </c>
      <c r="C31" s="101">
        <v>6.5980006999999993E-2</v>
      </c>
    </row>
    <row r="32" spans="1:8" ht="15.75" customHeight="1" x14ac:dyDescent="0.25">
      <c r="B32" s="19" t="s">
        <v>97</v>
      </c>
      <c r="C32" s="101">
        <v>0.12997820099999999</v>
      </c>
    </row>
    <row r="33" spans="2:3" ht="15.75" customHeight="1" x14ac:dyDescent="0.25">
      <c r="B33" s="19" t="s">
        <v>98</v>
      </c>
      <c r="C33" s="101">
        <v>0.124636924</v>
      </c>
    </row>
    <row r="34" spans="2:3" ht="15.75" customHeight="1" x14ac:dyDescent="0.25">
      <c r="B34" s="19" t="s">
        <v>99</v>
      </c>
      <c r="C34" s="101">
        <v>0.222624933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0.50112147523159711</v>
      </c>
      <c r="D2" s="52">
        <f>IFERROR(1-_xlfn.NORM.DIST(_xlfn.NORM.INV(SUM(D4:D5), 0, 1) + 1, 0, 1, TRUE), "")</f>
        <v>0.50112147523159711</v>
      </c>
      <c r="E2" s="52">
        <f>IFERROR(1-_xlfn.NORM.DIST(_xlfn.NORM.INV(SUM(E4:E5), 0, 1) + 1, 0, 1, TRUE), "")</f>
        <v>0.61554519945040442</v>
      </c>
      <c r="F2" s="52">
        <f>IFERROR(1-_xlfn.NORM.DIST(_xlfn.NORM.INV(SUM(F4:F5), 0, 1) + 1, 0, 1, TRUE), "")</f>
        <v>0.53603353327546466</v>
      </c>
      <c r="G2" s="52">
        <f>IFERROR(1-_xlfn.NORM.DIST(_xlfn.NORM.INV(SUM(G4:G5), 0, 1) + 1, 0, 1, TRUE), "")</f>
        <v>0.70806578736331471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0.34090252476840283</v>
      </c>
      <c r="D3" s="52">
        <f>IFERROR(_xlfn.NORM.DIST(_xlfn.NORM.INV(SUM(D4:D5), 0, 1) + 1, 0, 1, TRUE) - SUM(D4:D5), "")</f>
        <v>0.34090252476840283</v>
      </c>
      <c r="E3" s="52">
        <f>IFERROR(_xlfn.NORM.DIST(_xlfn.NORM.INV(SUM(E4:E5), 0, 1) + 1, 0, 1, TRUE) - SUM(E4:E5), "")</f>
        <v>0.28658780054959565</v>
      </c>
      <c r="F3" s="52">
        <f>IFERROR(_xlfn.NORM.DIST(_xlfn.NORM.INV(SUM(F4:F5), 0, 1) + 1, 0, 1, TRUE) - SUM(F4:F5), "")</f>
        <v>0.32620806672453534</v>
      </c>
      <c r="G3" s="52">
        <f>IFERROR(_xlfn.NORM.DIST(_xlfn.NORM.INV(SUM(G4:G5), 0, 1) + 1, 0, 1, TRUE) - SUM(G4:G5), "")</f>
        <v>0.23109211263668522</v>
      </c>
    </row>
    <row r="4" spans="1:15" ht="15.75" customHeight="1" x14ac:dyDescent="0.25">
      <c r="B4" s="5" t="s">
        <v>104</v>
      </c>
      <c r="C4" s="45">
        <v>7.4163300000000001E-2</v>
      </c>
      <c r="D4" s="53">
        <v>7.4163300000000001E-2</v>
      </c>
      <c r="E4" s="53">
        <v>7.3369099999999993E-2</v>
      </c>
      <c r="F4" s="53">
        <v>7.6801899999999992E-2</v>
      </c>
      <c r="G4" s="53">
        <v>3.5029100000000001E-2</v>
      </c>
    </row>
    <row r="5" spans="1:15" ht="15.75" customHeight="1" x14ac:dyDescent="0.25">
      <c r="B5" s="5" t="s">
        <v>105</v>
      </c>
      <c r="C5" s="45">
        <v>8.3812700000000004E-2</v>
      </c>
      <c r="D5" s="53">
        <v>8.3812700000000004E-2</v>
      </c>
      <c r="E5" s="53">
        <v>2.44979E-2</v>
      </c>
      <c r="F5" s="53">
        <v>6.0956499999999997E-2</v>
      </c>
      <c r="G5" s="53">
        <v>2.5812999999999999E-2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0.63714872393189437</v>
      </c>
      <c r="D8" s="52">
        <f>IFERROR(1-_xlfn.NORM.DIST(_xlfn.NORM.INV(SUM(D10:D11), 0, 1) + 1, 0, 1, TRUE), "")</f>
        <v>0.63714872393189437</v>
      </c>
      <c r="E8" s="52">
        <f>IFERROR(1-_xlfn.NORM.DIST(_xlfn.NORM.INV(SUM(E10:E11), 0, 1) + 1, 0, 1, TRUE), "")</f>
        <v>0.86938784466071861</v>
      </c>
      <c r="F8" s="52">
        <f>IFERROR(1-_xlfn.NORM.DIST(_xlfn.NORM.INV(SUM(F10:F11), 0, 1) + 1, 0, 1, TRUE), "")</f>
        <v>0.89500381064790036</v>
      </c>
      <c r="G8" s="52">
        <f>IFERROR(1-_xlfn.NORM.DIST(_xlfn.NORM.INV(SUM(G10:G11), 0, 1) + 1, 0, 1, TRUE), "")</f>
        <v>0.8660740585421659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0.27447917606810562</v>
      </c>
      <c r="D9" s="52">
        <f>IFERROR(_xlfn.NORM.DIST(_xlfn.NORM.INV(SUM(D10:D11), 0, 1) + 1, 0, 1, TRUE) - SUM(D10:D11), "")</f>
        <v>0.27447917606810562</v>
      </c>
      <c r="E9" s="52">
        <f>IFERROR(_xlfn.NORM.DIST(_xlfn.NORM.INV(SUM(E10:E11), 0, 1) + 1, 0, 1, TRUE) - SUM(E10:E11), "")</f>
        <v>0.11375625533928144</v>
      </c>
      <c r="F9" s="52">
        <f>IFERROR(_xlfn.NORM.DIST(_xlfn.NORM.INV(SUM(F10:F11), 0, 1) + 1, 0, 1, TRUE) - SUM(F10:F11), "")</f>
        <v>9.2885089352099659E-2</v>
      </c>
      <c r="G9" s="52">
        <f>IFERROR(_xlfn.NORM.DIST(_xlfn.NORM.INV(SUM(G10:G11), 0, 1) + 1, 0, 1, TRUE) - SUM(G10:G11), "")</f>
        <v>0.11641144145783412</v>
      </c>
    </row>
    <row r="10" spans="1:15" ht="15.75" customHeight="1" x14ac:dyDescent="0.25">
      <c r="B10" s="5" t="s">
        <v>109</v>
      </c>
      <c r="C10" s="45">
        <v>1.5284000000000001E-2</v>
      </c>
      <c r="D10" s="53">
        <v>1.5284000000000001E-2</v>
      </c>
      <c r="E10" s="53">
        <v>1.68559E-2</v>
      </c>
      <c r="F10" s="53">
        <v>6.0133999999999986E-3</v>
      </c>
      <c r="G10" s="53">
        <v>5.8563E-3</v>
      </c>
    </row>
    <row r="11" spans="1:15" ht="15.75" customHeight="1" x14ac:dyDescent="0.25">
      <c r="B11" s="5" t="s">
        <v>110</v>
      </c>
      <c r="C11" s="45">
        <v>7.3088100000000003E-2</v>
      </c>
      <c r="D11" s="53">
        <v>7.3088100000000003E-2</v>
      </c>
      <c r="E11" s="53">
        <v>0</v>
      </c>
      <c r="F11" s="53">
        <v>6.0977000000000002E-3</v>
      </c>
      <c r="G11" s="53">
        <v>1.1658200000000001E-2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0.41136791174999998</v>
      </c>
      <c r="D14" s="54">
        <v>0.41779542736699998</v>
      </c>
      <c r="E14" s="54">
        <v>0.41779542736699998</v>
      </c>
      <c r="F14" s="54">
        <v>0.219470227804</v>
      </c>
      <c r="G14" s="54">
        <v>0.219470227804</v>
      </c>
      <c r="H14" s="45">
        <v>0.29799999999999999</v>
      </c>
      <c r="I14" s="55">
        <v>0.29799999999999999</v>
      </c>
      <c r="J14" s="55">
        <v>0.29799999999999999</v>
      </c>
      <c r="K14" s="55">
        <v>0.29799999999999999</v>
      </c>
      <c r="L14" s="45">
        <v>0.29399999999999998</v>
      </c>
      <c r="M14" s="55">
        <v>0.29399999999999998</v>
      </c>
      <c r="N14" s="55">
        <v>0.29399999999999998</v>
      </c>
      <c r="O14" s="55">
        <v>0.29399999999999998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0.25413240031344447</v>
      </c>
      <c r="D15" s="52">
        <f t="shared" si="0"/>
        <v>0.258103152346221</v>
      </c>
      <c r="E15" s="52">
        <f t="shared" si="0"/>
        <v>0.258103152346221</v>
      </c>
      <c r="F15" s="52">
        <f t="shared" si="0"/>
        <v>0.13558300051138827</v>
      </c>
      <c r="G15" s="52">
        <f t="shared" si="0"/>
        <v>0.13558300051138827</v>
      </c>
      <c r="H15" s="52">
        <f t="shared" si="0"/>
        <v>0.18409665199999997</v>
      </c>
      <c r="I15" s="52">
        <f t="shared" si="0"/>
        <v>0.18409665199999997</v>
      </c>
      <c r="J15" s="52">
        <f t="shared" si="0"/>
        <v>0.18409665199999997</v>
      </c>
      <c r="K15" s="52">
        <f t="shared" si="0"/>
        <v>0.18409665199999997</v>
      </c>
      <c r="L15" s="52">
        <f t="shared" si="0"/>
        <v>0.18162555599999997</v>
      </c>
      <c r="M15" s="52">
        <f t="shared" si="0"/>
        <v>0.18162555599999997</v>
      </c>
      <c r="N15" s="52">
        <f t="shared" si="0"/>
        <v>0.18162555599999997</v>
      </c>
      <c r="O15" s="52">
        <f t="shared" si="0"/>
        <v>0.18162555599999997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0.29851899999999998</v>
      </c>
      <c r="D2" s="53">
        <v>0.1619959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0.28573409999999999</v>
      </c>
      <c r="D3" s="53">
        <v>0.27325430000000001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0.29176390000000002</v>
      </c>
      <c r="D4" s="53">
        <v>0.28245730000000002</v>
      </c>
      <c r="E4" s="53">
        <v>0.45839709999999989</v>
      </c>
      <c r="F4" s="53">
        <v>0.1173019</v>
      </c>
      <c r="G4" s="53">
        <v>0</v>
      </c>
    </row>
    <row r="5" spans="1:7" x14ac:dyDescent="0.25">
      <c r="B5" s="3" t="s">
        <v>122</v>
      </c>
      <c r="C5" s="52">
        <v>0.123983</v>
      </c>
      <c r="D5" s="52">
        <v>0.2822924</v>
      </c>
      <c r="E5" s="52">
        <f>1-SUM(E2:E4)</f>
        <v>0.54160290000000011</v>
      </c>
      <c r="F5" s="52">
        <f>1-SUM(F2:F4)</f>
        <v>0.88269810000000004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8DB13B-7B1D-4724-AD6E-F53904ECE570}"/>
</file>

<file path=customXml/itemProps2.xml><?xml version="1.0" encoding="utf-8"?>
<ds:datastoreItem xmlns:ds="http://schemas.openxmlformats.org/officeDocument/2006/customXml" ds:itemID="{7A411D89-CE5E-4C15-A26F-7078BC761E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2024-03-26T04:24:13Z</dcterms:modified>
</cp:coreProperties>
</file>