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290E38E-ACCA-4C76-A480-DAD586DC98F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2" i="2"/>
  <c r="A31" i="2"/>
  <c r="A27" i="2"/>
  <c r="A26" i="2"/>
  <c r="A24" i="2"/>
  <c r="A23" i="2"/>
  <c r="A19" i="2"/>
  <c r="A18" i="2"/>
  <c r="A16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3" i="2" s="1"/>
  <c r="C33" i="1"/>
  <c r="C20" i="1"/>
  <c r="A20" i="2" l="1"/>
  <c r="A28" i="2"/>
  <c r="A36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<sst xmlns="http://schemas.openxmlformats.org/spreadsheetml/2006/main" count="2092" uniqueCount="341">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</sst>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1280664.078125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0.77735023498535194</v>
      </c>
    </row>
    <row r="11" spans="1:3" ht="15" customHeight="1" x14ac:dyDescent="0.25">
      <c r="B11" s="5" t="s">
        <v>11</v>
      </c>
      <c r="C11" s="45">
        <v>0.85599999999999998</v>
      </c>
    </row>
    <row r="12" spans="1:3" ht="15" customHeight="1" x14ac:dyDescent="0.25">
      <c r="B12" s="5" t="s">
        <v>12</v>
      </c>
      <c r="C12" s="45">
        <v>0.61599999999999999</v>
      </c>
    </row>
    <row r="13" spans="1:3" ht="15" customHeight="1" x14ac:dyDescent="0.25">
      <c r="B13" s="5" t="s">
        <v>13</v>
      </c>
      <c r="C13" s="45">
        <v>0.57200000000000006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0.12039999999999999</v>
      </c>
    </row>
    <row r="24" spans="1:3" ht="15" customHeight="1" x14ac:dyDescent="0.25">
      <c r="B24" s="15" t="s">
        <v>22</v>
      </c>
      <c r="C24" s="45">
        <v>0.49090000000000011</v>
      </c>
    </row>
    <row r="25" spans="1:3" ht="15" customHeight="1" x14ac:dyDescent="0.25">
      <c r="B25" s="15" t="s">
        <v>23</v>
      </c>
      <c r="C25" s="45">
        <v>0.31830000000000003</v>
      </c>
    </row>
    <row r="26" spans="1:3" ht="15" customHeight="1" x14ac:dyDescent="0.25">
      <c r="B26" s="15" t="s">
        <v>24</v>
      </c>
      <c r="C26" s="45">
        <v>7.0400000000000004E-2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0.27832797111666402</v>
      </c>
    </row>
    <row r="30" spans="1:3" ht="14.25" customHeight="1" x14ac:dyDescent="0.25">
      <c r="B30" s="25" t="s">
        <v>27</v>
      </c>
      <c r="C30" s="99">
        <v>5.5017555006970899E-2</v>
      </c>
    </row>
    <row r="31" spans="1:3" ht="14.25" customHeight="1" x14ac:dyDescent="0.25">
      <c r="B31" s="25" t="s">
        <v>28</v>
      </c>
      <c r="C31" s="99">
        <v>0.107732345514889</v>
      </c>
    </row>
    <row r="32" spans="1:3" ht="14.25" customHeight="1" x14ac:dyDescent="0.25">
      <c r="B32" s="25" t="s">
        <v>29</v>
      </c>
      <c r="C32" s="99">
        <v>0.55892212836147603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13.18085</v>
      </c>
    </row>
    <row r="38" spans="1:5" ht="15" customHeight="1" x14ac:dyDescent="0.25">
      <c r="B38" s="11" t="s">
        <v>34</v>
      </c>
      <c r="C38" s="43">
        <v>20.18317</v>
      </c>
      <c r="D38" s="12"/>
      <c r="E38" s="13"/>
    </row>
    <row r="39" spans="1:5" ht="15" customHeight="1" x14ac:dyDescent="0.25">
      <c r="B39" s="11" t="s">
        <v>35</v>
      </c>
      <c r="C39" s="43">
        <v>24.691939999999999</v>
      </c>
      <c r="D39" s="12"/>
      <c r="E39" s="12"/>
    </row>
    <row r="40" spans="1:5" ht="15" customHeight="1" x14ac:dyDescent="0.25">
      <c r="B40" s="11" t="s">
        <v>36</v>
      </c>
      <c r="C40" s="100">
        <v>1.61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8.7671299999999999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7.2189999999999997E-3</v>
      </c>
      <c r="D45" s="12"/>
    </row>
    <row r="46" spans="1:5" ht="15.75" customHeight="1" x14ac:dyDescent="0.25">
      <c r="B46" s="11" t="s">
        <v>41</v>
      </c>
      <c r="C46" s="45">
        <v>7.7567700000000003E-2</v>
      </c>
      <c r="D46" s="12"/>
    </row>
    <row r="47" spans="1:5" ht="15.75" customHeight="1" x14ac:dyDescent="0.25">
      <c r="B47" s="11" t="s">
        <v>42</v>
      </c>
      <c r="C47" s="45">
        <v>7.4135800000000002E-2</v>
      </c>
      <c r="D47" s="12"/>
      <c r="E47" s="13"/>
    </row>
    <row r="48" spans="1:5" ht="15" customHeight="1" x14ac:dyDescent="0.25">
      <c r="B48" s="11" t="s">
        <v>43</v>
      </c>
      <c r="C48" s="46">
        <v>0.84107749999999992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0.52239300000000011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7.2223348999999895E-2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0.16074694724999999</v>
      </c>
      <c r="C2" s="98">
        <v>0.95</v>
      </c>
      <c r="D2" s="56">
        <v>51.401759028170218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39.731579279716087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310.49560891409538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0.79798866021750892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12.863878723512009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12.863878723512009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12.863878723512009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12.863878723512009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12.863878723512009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12.863878723512009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0.23770751038400001</v>
      </c>
      <c r="C16" s="98">
        <v>0.95</v>
      </c>
      <c r="D16" s="56">
        <v>0.57064452340735461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7.1893102094440149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7.1893102094440149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0.16559660000000001</v>
      </c>
      <c r="C21" s="98">
        <v>0.95</v>
      </c>
      <c r="D21" s="56">
        <v>9.7399777981275673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22.12118995836277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1.1714E-3</v>
      </c>
      <c r="C23" s="98">
        <v>0.95</v>
      </c>
      <c r="D23" s="56">
        <v>4.1866497120487418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0.64948176425886006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0.2061474465</v>
      </c>
      <c r="C27" s="98">
        <v>0.95</v>
      </c>
      <c r="D27" s="56">
        <v>18.43140089545771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0.1417909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98.521408904830395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1.01886993046857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0.57843060000000002</v>
      </c>
      <c r="C32" s="98">
        <v>0.95</v>
      </c>
      <c r="D32" s="56">
        <v>1.210007178251463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0.6861256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2.0761999999999999E-2</v>
      </c>
      <c r="C38" s="98">
        <v>0.95</v>
      </c>
      <c r="D38" s="56">
        <v>4.1448077543726143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0.67377399999999998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4.2801979999999996E-2</v>
      </c>
      <c r="C3" s="21">
        <f>frac_mam_1_5months * 2.6</f>
        <v>4.2801979999999996E-2</v>
      </c>
      <c r="D3" s="21">
        <f>frac_mam_6_11months * 2.6</f>
        <v>1.608178E-2</v>
      </c>
      <c r="E3" s="21">
        <f>frac_mam_12_23months * 2.6</f>
        <v>2.7629680000000004E-2</v>
      </c>
      <c r="F3" s="21">
        <f>frac_mam_24_59months * 2.6</f>
        <v>2.57673E-2</v>
      </c>
    </row>
    <row r="4" spans="1:6" ht="15.75" customHeight="1" x14ac:dyDescent="0.25">
      <c r="A4" s="3" t="s">
        <v>205</v>
      </c>
      <c r="B4" s="21">
        <f>frac_sam_1month * 2.6</f>
        <v>0.10617906000000001</v>
      </c>
      <c r="C4" s="21">
        <f>frac_sam_1_5months * 2.6</f>
        <v>0.10617906000000001</v>
      </c>
      <c r="D4" s="21">
        <f>frac_sam_6_11months * 2.6</f>
        <v>1.5330120000000003E-2</v>
      </c>
      <c r="E4" s="21">
        <f>frac_sam_12_23months * 2.6</f>
        <v>1.9252999999999999E-2</v>
      </c>
      <c r="F4" s="21">
        <f>frac_sam_24_59months * 2.6</f>
        <v>1.6445780000000004E-2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255701.7948</v>
      </c>
      <c r="C2" s="49">
        <v>556000</v>
      </c>
      <c r="D2" s="49">
        <v>1048000</v>
      </c>
      <c r="E2" s="49">
        <v>883000</v>
      </c>
      <c r="F2" s="49">
        <v>703000</v>
      </c>
      <c r="G2" s="17">
        <f t="shared" ref="G2:G13" si="0">C2+D2+E2+F2</f>
        <v>3190000</v>
      </c>
      <c r="H2" s="17">
        <f t="shared" ref="H2:H13" si="1">(B2 + stillbirth*B2/(1000-stillbirth))/(1-abortion)</f>
        <v>293140.21977866447</v>
      </c>
      <c r="I2" s="17">
        <f t="shared" ref="I2:I13" si="2">G2-H2</f>
        <v>2896859.7802213356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255518.28</v>
      </c>
      <c r="C3" s="50">
        <v>557000</v>
      </c>
      <c r="D3" s="50">
        <v>1057000</v>
      </c>
      <c r="E3" s="50">
        <v>897000</v>
      </c>
      <c r="F3" s="50">
        <v>719000</v>
      </c>
      <c r="G3" s="17">
        <f t="shared" si="0"/>
        <v>3230000</v>
      </c>
      <c r="H3" s="17">
        <f t="shared" si="1"/>
        <v>292929.83576924948</v>
      </c>
      <c r="I3" s="17">
        <f t="shared" si="2"/>
        <v>2937070.1642307504</v>
      </c>
    </row>
    <row r="4" spans="1:9" ht="15.75" customHeight="1" x14ac:dyDescent="0.25">
      <c r="A4" s="5">
        <f t="shared" si="3"/>
        <v>2026</v>
      </c>
      <c r="B4" s="49">
        <v>255320.7194</v>
      </c>
      <c r="C4" s="50">
        <v>558000</v>
      </c>
      <c r="D4" s="50">
        <v>1064000</v>
      </c>
      <c r="E4" s="50">
        <v>913000</v>
      </c>
      <c r="F4" s="50">
        <v>737000</v>
      </c>
      <c r="G4" s="17">
        <f t="shared" si="0"/>
        <v>3272000</v>
      </c>
      <c r="H4" s="17">
        <f t="shared" si="1"/>
        <v>292703.34945244866</v>
      </c>
      <c r="I4" s="17">
        <f t="shared" si="2"/>
        <v>2979296.6505475515</v>
      </c>
    </row>
    <row r="5" spans="1:9" ht="15.75" customHeight="1" x14ac:dyDescent="0.25">
      <c r="A5" s="5">
        <f t="shared" si="3"/>
        <v>2027</v>
      </c>
      <c r="B5" s="49">
        <v>255032.48360000001</v>
      </c>
      <c r="C5" s="50">
        <v>558000</v>
      </c>
      <c r="D5" s="50">
        <v>1071000</v>
      </c>
      <c r="E5" s="50">
        <v>928000</v>
      </c>
      <c r="F5" s="50">
        <v>753000</v>
      </c>
      <c r="G5" s="17">
        <f t="shared" si="0"/>
        <v>3310000</v>
      </c>
      <c r="H5" s="17">
        <f t="shared" si="1"/>
        <v>292372.91178060451</v>
      </c>
      <c r="I5" s="17">
        <f t="shared" si="2"/>
        <v>3017627.0882193954</v>
      </c>
    </row>
    <row r="6" spans="1:9" ht="15.75" customHeight="1" x14ac:dyDescent="0.25">
      <c r="A6" s="5">
        <f t="shared" si="3"/>
        <v>2028</v>
      </c>
      <c r="B6" s="49">
        <v>254633.74439999991</v>
      </c>
      <c r="C6" s="50">
        <v>558000</v>
      </c>
      <c r="D6" s="50">
        <v>1077000</v>
      </c>
      <c r="E6" s="50">
        <v>944000</v>
      </c>
      <c r="F6" s="50">
        <v>768000</v>
      </c>
      <c r="G6" s="17">
        <f t="shared" si="0"/>
        <v>3347000</v>
      </c>
      <c r="H6" s="17">
        <f t="shared" si="1"/>
        <v>291915.79141970206</v>
      </c>
      <c r="I6" s="17">
        <f t="shared" si="2"/>
        <v>3055084.2085802979</v>
      </c>
    </row>
    <row r="7" spans="1:9" ht="15.75" customHeight="1" x14ac:dyDescent="0.25">
      <c r="A7" s="5">
        <f t="shared" si="3"/>
        <v>2029</v>
      </c>
      <c r="B7" s="49">
        <v>254105.7999999999</v>
      </c>
      <c r="C7" s="50">
        <v>558000</v>
      </c>
      <c r="D7" s="50">
        <v>1081000</v>
      </c>
      <c r="E7" s="50">
        <v>958000</v>
      </c>
      <c r="F7" s="50">
        <v>783000</v>
      </c>
      <c r="G7" s="17">
        <f t="shared" si="0"/>
        <v>3380000</v>
      </c>
      <c r="H7" s="17">
        <f t="shared" si="1"/>
        <v>291310.54835690709</v>
      </c>
      <c r="I7" s="17">
        <f t="shared" si="2"/>
        <v>3088689.451643093</v>
      </c>
    </row>
    <row r="8" spans="1:9" ht="15.75" customHeight="1" x14ac:dyDescent="0.25">
      <c r="A8" s="5">
        <f t="shared" si="3"/>
        <v>2030</v>
      </c>
      <c r="B8" s="49">
        <v>253488.87</v>
      </c>
      <c r="C8" s="50">
        <v>560000</v>
      </c>
      <c r="D8" s="50">
        <v>1085000</v>
      </c>
      <c r="E8" s="50">
        <v>972000</v>
      </c>
      <c r="F8" s="50">
        <v>798000</v>
      </c>
      <c r="G8" s="17">
        <f t="shared" si="0"/>
        <v>3415000</v>
      </c>
      <c r="H8" s="17">
        <f t="shared" si="1"/>
        <v>290603.29092083988</v>
      </c>
      <c r="I8" s="17">
        <f t="shared" si="2"/>
        <v>3124396.7090791604</v>
      </c>
    </row>
    <row r="9" spans="1:9" ht="15.75" customHeight="1" x14ac:dyDescent="0.25">
      <c r="A9" s="5">
        <f t="shared" si="3"/>
        <v>2031</v>
      </c>
      <c r="B9" s="49">
        <v>253172.7378857143</v>
      </c>
      <c r="C9" s="50">
        <v>560571.42857142852</v>
      </c>
      <c r="D9" s="50">
        <v>1090285.7142857141</v>
      </c>
      <c r="E9" s="50">
        <v>984714.28571428568</v>
      </c>
      <c r="F9" s="50">
        <v>811571.42857142852</v>
      </c>
      <c r="G9" s="17">
        <f t="shared" si="0"/>
        <v>3447142.8571428568</v>
      </c>
      <c r="H9" s="17">
        <f t="shared" si="1"/>
        <v>290240.87251257926</v>
      </c>
      <c r="I9" s="17">
        <f t="shared" si="2"/>
        <v>3156901.9846302774</v>
      </c>
    </row>
    <row r="10" spans="1:9" ht="15.75" customHeight="1" x14ac:dyDescent="0.25">
      <c r="A10" s="5">
        <f t="shared" si="3"/>
        <v>2032</v>
      </c>
      <c r="B10" s="49">
        <v>252837.66044081631</v>
      </c>
      <c r="C10" s="50">
        <v>561081.63265306118</v>
      </c>
      <c r="D10" s="50">
        <v>1095040.8163265311</v>
      </c>
      <c r="E10" s="50">
        <v>997244.89795918367</v>
      </c>
      <c r="F10" s="50">
        <v>824795.91836734687</v>
      </c>
      <c r="G10" s="17">
        <f t="shared" si="0"/>
        <v>3478163.2653061226</v>
      </c>
      <c r="H10" s="17">
        <f t="shared" si="1"/>
        <v>289856.73490448348</v>
      </c>
      <c r="I10" s="17">
        <f t="shared" si="2"/>
        <v>3188306.5304016392</v>
      </c>
    </row>
    <row r="11" spans="1:9" ht="15.75" customHeight="1" x14ac:dyDescent="0.25">
      <c r="A11" s="5">
        <f t="shared" si="3"/>
        <v>2033</v>
      </c>
      <c r="B11" s="49">
        <v>252482.93773236149</v>
      </c>
      <c r="C11" s="50">
        <v>561521.86588921282</v>
      </c>
      <c r="D11" s="50">
        <v>1099475.218658892</v>
      </c>
      <c r="E11" s="50">
        <v>1009279.883381924</v>
      </c>
      <c r="F11" s="50">
        <v>837338.19241982501</v>
      </c>
      <c r="G11" s="17">
        <f t="shared" si="0"/>
        <v>3507615.1603498538</v>
      </c>
      <c r="H11" s="17">
        <f t="shared" si="1"/>
        <v>289450.07568334561</v>
      </c>
      <c r="I11" s="17">
        <f t="shared" si="2"/>
        <v>3218165.0846665082</v>
      </c>
    </row>
    <row r="12" spans="1:9" ht="15.75" customHeight="1" x14ac:dyDescent="0.25">
      <c r="A12" s="5">
        <f t="shared" si="3"/>
        <v>2034</v>
      </c>
      <c r="B12" s="49">
        <v>252118.7168941274</v>
      </c>
      <c r="C12" s="50">
        <v>562024.98958767182</v>
      </c>
      <c r="D12" s="50">
        <v>1103543.107038734</v>
      </c>
      <c r="E12" s="50">
        <v>1020891.295293628</v>
      </c>
      <c r="F12" s="50">
        <v>849386.50562265713</v>
      </c>
      <c r="G12" s="17">
        <f t="shared" si="0"/>
        <v>3535845.8975426909</v>
      </c>
      <c r="H12" s="17">
        <f t="shared" si="1"/>
        <v>289032.52766945143</v>
      </c>
      <c r="I12" s="17">
        <f t="shared" si="2"/>
        <v>3246813.3698732397</v>
      </c>
    </row>
    <row r="13" spans="1:9" ht="15.75" customHeight="1" x14ac:dyDescent="0.25">
      <c r="A13" s="5">
        <f t="shared" si="3"/>
        <v>2035</v>
      </c>
      <c r="B13" s="49">
        <v>251759.42725043141</v>
      </c>
      <c r="C13" s="50">
        <v>562599.98810019635</v>
      </c>
      <c r="D13" s="50">
        <v>1107334.979472839</v>
      </c>
      <c r="E13" s="50">
        <v>1031875.76604986</v>
      </c>
      <c r="F13" s="50">
        <v>861013.14928303671</v>
      </c>
      <c r="G13" s="17">
        <f t="shared" si="0"/>
        <v>3562823.8829059321</v>
      </c>
      <c r="H13" s="17">
        <f t="shared" si="1"/>
        <v>288620.63284798717</v>
      </c>
      <c r="I13" s="17">
        <f t="shared" si="2"/>
        <v>3274203.250057945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0.61025474165813487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0.59462381089651206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0.86593082831580936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0.85817078128988944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0.86593082831580936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0.85817078128988944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0.40898979875866237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0.39331169478378064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0.8330806991167875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0.82380613976871608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0.8330806991167875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0.82380613976871608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0.91014167638394583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0.90465884551396025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0.89904461023941784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0.89296430597461351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0.89904461023941784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0.89296430597461351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0.88978287225834896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3.6456003645600312E-3</v>
      </c>
    </row>
    <row r="4" spans="1:8" ht="15.75" customHeight="1" x14ac:dyDescent="0.25">
      <c r="B4" s="19" t="s">
        <v>69</v>
      </c>
      <c r="C4" s="101">
        <v>5.8251005825100642E-2</v>
      </c>
    </row>
    <row r="5" spans="1:8" ht="15.75" customHeight="1" x14ac:dyDescent="0.25">
      <c r="B5" s="19" t="s">
        <v>70</v>
      </c>
      <c r="C5" s="101">
        <v>5.1449305144930617E-2</v>
      </c>
    </row>
    <row r="6" spans="1:8" ht="15.75" customHeight="1" x14ac:dyDescent="0.25">
      <c r="B6" s="19" t="s">
        <v>71</v>
      </c>
      <c r="C6" s="101">
        <v>0.2125657212565718</v>
      </c>
    </row>
    <row r="7" spans="1:8" ht="15.75" customHeight="1" x14ac:dyDescent="0.25">
      <c r="B7" s="19" t="s">
        <v>72</v>
      </c>
      <c r="C7" s="101">
        <v>0.4356234435623445</v>
      </c>
    </row>
    <row r="8" spans="1:8" ht="15.75" customHeight="1" x14ac:dyDescent="0.25">
      <c r="B8" s="19" t="s">
        <v>73</v>
      </c>
      <c r="C8" s="101">
        <v>6.3460006346000757E-4</v>
      </c>
    </row>
    <row r="9" spans="1:8" ht="15.75" customHeight="1" x14ac:dyDescent="0.25">
      <c r="B9" s="19" t="s">
        <v>74</v>
      </c>
      <c r="C9" s="101">
        <v>0.14113301411330151</v>
      </c>
    </row>
    <row r="10" spans="1:8" ht="15.75" customHeight="1" x14ac:dyDescent="0.25">
      <c r="B10" s="19" t="s">
        <v>75</v>
      </c>
      <c r="C10" s="101">
        <v>9.6697309669731002E-2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0.14643778857166589</v>
      </c>
      <c r="D14" s="55">
        <v>0.14643778857166589</v>
      </c>
      <c r="E14" s="55">
        <v>0.14643778857166589</v>
      </c>
      <c r="F14" s="55">
        <v>0.14643778857166589</v>
      </c>
    </row>
    <row r="15" spans="1:8" ht="15.75" customHeight="1" x14ac:dyDescent="0.25">
      <c r="B15" s="19" t="s">
        <v>82</v>
      </c>
      <c r="C15" s="101">
        <v>0.39091396468178219</v>
      </c>
      <c r="D15" s="101">
        <v>0.39091396468178219</v>
      </c>
      <c r="E15" s="101">
        <v>0.39091396468178219</v>
      </c>
      <c r="F15" s="101">
        <v>0.39091396468178219</v>
      </c>
    </row>
    <row r="16" spans="1:8" ht="15.75" customHeight="1" x14ac:dyDescent="0.25">
      <c r="B16" s="19" t="s">
        <v>83</v>
      </c>
      <c r="C16" s="101">
        <v>1.3659483875896231E-2</v>
      </c>
      <c r="D16" s="101">
        <v>1.3659483875896231E-2</v>
      </c>
      <c r="E16" s="101">
        <v>1.3659483875896231E-2</v>
      </c>
      <c r="F16" s="101">
        <v>1.3659483875896231E-2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4.346055659389562E-4</v>
      </c>
      <c r="D18" s="101">
        <v>4.346055659389562E-4</v>
      </c>
      <c r="E18" s="101">
        <v>4.346055659389562E-4</v>
      </c>
      <c r="F18" s="101">
        <v>4.346055659389562E-4</v>
      </c>
    </row>
    <row r="19" spans="1:8" ht="15.75" customHeight="1" x14ac:dyDescent="0.25">
      <c r="B19" s="19" t="s">
        <v>86</v>
      </c>
      <c r="C19" s="101">
        <v>7.3238663536894996E-2</v>
      </c>
      <c r="D19" s="101">
        <v>7.3238663536894996E-2</v>
      </c>
      <c r="E19" s="101">
        <v>7.3238663536894996E-2</v>
      </c>
      <c r="F19" s="101">
        <v>7.3238663536894996E-2</v>
      </c>
    </row>
    <row r="20" spans="1:8" ht="15.75" customHeight="1" x14ac:dyDescent="0.25">
      <c r="B20" s="19" t="s">
        <v>87</v>
      </c>
      <c r="C20" s="101">
        <v>1.5811306996846401E-2</v>
      </c>
      <c r="D20" s="101">
        <v>1.5811306996846401E-2</v>
      </c>
      <c r="E20" s="101">
        <v>1.5811306996846401E-2</v>
      </c>
      <c r="F20" s="101">
        <v>1.5811306996846401E-2</v>
      </c>
    </row>
    <row r="21" spans="1:8" ht="15.75" customHeight="1" x14ac:dyDescent="0.25">
      <c r="B21" s="19" t="s">
        <v>88</v>
      </c>
      <c r="C21" s="101">
        <v>0.20377146627416279</v>
      </c>
      <c r="D21" s="101">
        <v>0.20377146627416279</v>
      </c>
      <c r="E21" s="101">
        <v>0.20377146627416279</v>
      </c>
      <c r="F21" s="101">
        <v>0.20377146627416279</v>
      </c>
    </row>
    <row r="22" spans="1:8" ht="15.75" customHeight="1" x14ac:dyDescent="0.25">
      <c r="B22" s="19" t="s">
        <v>89</v>
      </c>
      <c r="C22" s="101">
        <v>0.15573272049681261</v>
      </c>
      <c r="D22" s="101">
        <v>0.15573272049681261</v>
      </c>
      <c r="E22" s="101">
        <v>0.15573272049681261</v>
      </c>
      <c r="F22" s="101">
        <v>0.15573272049681261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6.8104466000000002E-2</v>
      </c>
    </row>
    <row r="27" spans="1:8" ht="15.75" customHeight="1" x14ac:dyDescent="0.25">
      <c r="B27" s="19" t="s">
        <v>92</v>
      </c>
      <c r="C27" s="101">
        <v>4.1400316000000013E-2</v>
      </c>
    </row>
    <row r="28" spans="1:8" ht="15.75" customHeight="1" x14ac:dyDescent="0.25">
      <c r="B28" s="19" t="s">
        <v>93</v>
      </c>
      <c r="C28" s="101">
        <v>0.33340020500000001</v>
      </c>
    </row>
    <row r="29" spans="1:8" ht="15.75" customHeight="1" x14ac:dyDescent="0.25">
      <c r="B29" s="19" t="s">
        <v>94</v>
      </c>
      <c r="C29" s="101">
        <v>0.12901136499999999</v>
      </c>
    </row>
    <row r="30" spans="1:8" ht="15.75" customHeight="1" x14ac:dyDescent="0.25">
      <c r="B30" s="19" t="s">
        <v>95</v>
      </c>
      <c r="C30" s="101">
        <v>9.0447656999999987E-2</v>
      </c>
    </row>
    <row r="31" spans="1:8" ht="15.75" customHeight="1" x14ac:dyDescent="0.25">
      <c r="B31" s="19" t="s">
        <v>96</v>
      </c>
      <c r="C31" s="101">
        <v>5.0940217000000003E-2</v>
      </c>
    </row>
    <row r="32" spans="1:8" ht="15.75" customHeight="1" x14ac:dyDescent="0.25">
      <c r="B32" s="19" t="s">
        <v>97</v>
      </c>
      <c r="C32" s="101">
        <v>1.0491317999999999E-2</v>
      </c>
    </row>
    <row r="33" spans="2:3" ht="15.75" customHeight="1" x14ac:dyDescent="0.25">
      <c r="B33" s="19" t="s">
        <v>98</v>
      </c>
      <c r="C33" s="101">
        <v>8.3462208999999982E-2</v>
      </c>
    </row>
    <row r="34" spans="2:3" ht="15.75" customHeight="1" x14ac:dyDescent="0.25">
      <c r="B34" s="19" t="s">
        <v>99</v>
      </c>
      <c r="C34" s="101">
        <v>0.19274224700000001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0.5052320066812086</v>
      </c>
      <c r="D2" s="52">
        <f>IFERROR(1-_xlfn.NORM.DIST(_xlfn.NORM.INV(SUM(D4:D5), 0, 1) + 1, 0, 1, TRUE), "")</f>
        <v>0.5052320066812086</v>
      </c>
      <c r="E2" s="52">
        <f>IFERROR(1-_xlfn.NORM.DIST(_xlfn.NORM.INV(SUM(E4:E5), 0, 1) + 1, 0, 1, TRUE), "")</f>
        <v>0.57093155676470841</v>
      </c>
      <c r="F2" s="52">
        <f>IFERROR(1-_xlfn.NORM.DIST(_xlfn.NORM.INV(SUM(F4:F5), 0, 1) + 1, 0, 1, TRUE), "")</f>
        <v>0.47407796175377315</v>
      </c>
      <c r="G2" s="52">
        <f>IFERROR(1-_xlfn.NORM.DIST(_xlfn.NORM.INV(SUM(G4:G5), 0, 1) + 1, 0, 1, TRUE), "")</f>
        <v>0.48963584930655313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0.33926539331879141</v>
      </c>
      <c r="D3" s="52">
        <f>IFERROR(_xlfn.NORM.DIST(_xlfn.NORM.INV(SUM(D4:D5), 0, 1) + 1, 0, 1, TRUE) - SUM(D4:D5), "")</f>
        <v>0.33926539331879141</v>
      </c>
      <c r="E3" s="52">
        <f>IFERROR(_xlfn.NORM.DIST(_xlfn.NORM.INV(SUM(E4:E5), 0, 1) + 1, 0, 1, TRUE) - SUM(E4:E5), "")</f>
        <v>0.30981884323529157</v>
      </c>
      <c r="F3" s="52">
        <f>IFERROR(_xlfn.NORM.DIST(_xlfn.NORM.INV(SUM(F4:F5), 0, 1) + 1, 0, 1, TRUE) - SUM(F4:F5), "")</f>
        <v>0.35102203824622685</v>
      </c>
      <c r="G3" s="52">
        <f>IFERROR(_xlfn.NORM.DIST(_xlfn.NORM.INV(SUM(G4:G5), 0, 1) + 1, 0, 1, TRUE) - SUM(G4:G5), "")</f>
        <v>0.34534035069344687</v>
      </c>
    </row>
    <row r="4" spans="1:15" ht="15.75" customHeight="1" x14ac:dyDescent="0.25">
      <c r="B4" s="5" t="s">
        <v>104</v>
      </c>
      <c r="C4" s="45">
        <v>9.9006399999999994E-2</v>
      </c>
      <c r="D4" s="53">
        <v>9.9006399999999994E-2</v>
      </c>
      <c r="E4" s="53">
        <v>7.5483000000000008E-2</v>
      </c>
      <c r="F4" s="53">
        <v>0.1208683</v>
      </c>
      <c r="G4" s="53">
        <v>0.12677720000000001</v>
      </c>
    </row>
    <row r="5" spans="1:15" ht="15.75" customHeight="1" x14ac:dyDescent="0.25">
      <c r="B5" s="5" t="s">
        <v>105</v>
      </c>
      <c r="C5" s="45">
        <v>5.6496200000000003E-2</v>
      </c>
      <c r="D5" s="53">
        <v>5.6496200000000003E-2</v>
      </c>
      <c r="E5" s="53">
        <v>4.3766600000000003E-2</v>
      </c>
      <c r="F5" s="53">
        <v>5.4031700000000002E-2</v>
      </c>
      <c r="G5" s="53">
        <v>3.8246599999999999E-2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0.71831623593806282</v>
      </c>
      <c r="D8" s="52">
        <f>IFERROR(1-_xlfn.NORM.DIST(_xlfn.NORM.INV(SUM(D10:D11), 0, 1) + 1, 0, 1, TRUE), "")</f>
        <v>0.71831623593806282</v>
      </c>
      <c r="E8" s="52">
        <f>IFERROR(1-_xlfn.NORM.DIST(_xlfn.NORM.INV(SUM(E10:E11), 0, 1) + 1, 0, 1, TRUE), "")</f>
        <v>0.89517483931743669</v>
      </c>
      <c r="F8" s="52">
        <f>IFERROR(1-_xlfn.NORM.DIST(_xlfn.NORM.INV(SUM(F10:F11), 0, 1) + 1, 0, 1, TRUE), "")</f>
        <v>0.86350647454993412</v>
      </c>
      <c r="G8" s="52">
        <f>IFERROR(1-_xlfn.NORM.DIST(_xlfn.NORM.INV(SUM(G10:G11), 0, 1) + 1, 0, 1, TRUE), "")</f>
        <v>0.87255591917208486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0.22438336406193718</v>
      </c>
      <c r="D9" s="52">
        <f>IFERROR(_xlfn.NORM.DIST(_xlfn.NORM.INV(SUM(D10:D11), 0, 1) + 1, 0, 1, TRUE) - SUM(D10:D11), "")</f>
        <v>0.22438336406193718</v>
      </c>
      <c r="E9" s="52">
        <f>IFERROR(_xlfn.NORM.DIST(_xlfn.NORM.INV(SUM(E10:E11), 0, 1) + 1, 0, 1, TRUE) - SUM(E10:E11), "")</f>
        <v>9.2743660682563345E-2</v>
      </c>
      <c r="F9" s="52">
        <f>IFERROR(_xlfn.NORM.DIST(_xlfn.NORM.INV(SUM(F10:F11), 0, 1) + 1, 0, 1, TRUE) - SUM(F10:F11), "")</f>
        <v>0.11846172545006591</v>
      </c>
      <c r="G9" s="52">
        <f>IFERROR(_xlfn.NORM.DIST(_xlfn.NORM.INV(SUM(G10:G11), 0, 1) + 1, 0, 1, TRUE) - SUM(G10:G11), "")</f>
        <v>0.11120828082791512</v>
      </c>
    </row>
    <row r="10" spans="1:15" ht="15.75" customHeight="1" x14ac:dyDescent="0.25">
      <c r="B10" s="5" t="s">
        <v>109</v>
      </c>
      <c r="C10" s="45">
        <v>1.6462299999999999E-2</v>
      </c>
      <c r="D10" s="53">
        <v>1.6462299999999999E-2</v>
      </c>
      <c r="E10" s="53">
        <v>6.1853000000000003E-3</v>
      </c>
      <c r="F10" s="53">
        <v>1.06268E-2</v>
      </c>
      <c r="G10" s="53">
        <v>9.9104999999999992E-3</v>
      </c>
    </row>
    <row r="11" spans="1:15" ht="15.75" customHeight="1" x14ac:dyDescent="0.25">
      <c r="B11" s="5" t="s">
        <v>110</v>
      </c>
      <c r="C11" s="45">
        <v>4.0838100000000002E-2</v>
      </c>
      <c r="D11" s="53">
        <v>4.0838100000000002E-2</v>
      </c>
      <c r="E11" s="53">
        <v>5.8962000000000007E-3</v>
      </c>
      <c r="F11" s="53">
        <v>7.4050000000000001E-3</v>
      </c>
      <c r="G11" s="53">
        <v>6.3253000000000007E-3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0.63335149999999996</v>
      </c>
      <c r="D2" s="53">
        <v>0.57843060000000002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1.9000099999999999E-2</v>
      </c>
      <c r="D3" s="53">
        <v>9.86514E-2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0.2879409</v>
      </c>
      <c r="D4" s="53">
        <v>0.28117239999999999</v>
      </c>
      <c r="E4" s="53">
        <v>0.87896350000000001</v>
      </c>
      <c r="F4" s="53">
        <v>0.59752729999999998</v>
      </c>
      <c r="G4" s="53">
        <v>0</v>
      </c>
    </row>
    <row r="5" spans="1:7" x14ac:dyDescent="0.25">
      <c r="B5" s="3" t="s">
        <v>122</v>
      </c>
      <c r="C5" s="52">
        <v>5.97076E-2</v>
      </c>
      <c r="D5" s="52">
        <v>4.1745599999999987E-2</v>
      </c>
      <c r="E5" s="52">
        <f>1-SUM(E2:E4)</f>
        <v>0.12103649999999999</v>
      </c>
      <c r="F5" s="52">
        <f>1-SUM(F2:F4)</f>
        <v>0.40247270000000002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644518-22F9-422F-9E00-8CD3D55FBC6E}"/>
</file>

<file path=customXml/itemProps2.xml><?xml version="1.0" encoding="utf-8"?>
<ds:datastoreItem xmlns:ds="http://schemas.openxmlformats.org/officeDocument/2006/customXml" ds:itemID="{DB3F255B-AD4A-49C6-8564-4EFDB60E40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2024-03-26T04:24:13Z</dcterms:modified>
</cp:coreProperties>
</file>