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BCD5B125-4E36-445B-A693-D51F56496649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1" i="2"/>
  <c r="A29" i="2"/>
  <c r="A28" i="2"/>
  <c r="A27" i="2"/>
  <c r="A26" i="2"/>
  <c r="A23" i="2"/>
  <c r="A21" i="2"/>
  <c r="A20" i="2"/>
  <c r="A19" i="2"/>
  <c r="A18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6" i="2"/>
  <c r="A24" i="2"/>
  <c r="A32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<sst xmlns="http://schemas.openxmlformats.org/spreadsheetml/2006/main" count="2092" uniqueCount="341">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</sst>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13457670.5</v>
      </c>
    </row>
    <row r="8" spans="1:3" ht="15" customHeight="1" x14ac:dyDescent="0.25">
      <c r="B8" s="5" t="s">
        <v>8</v>
      </c>
      <c r="C8" s="44">
        <v>4.3999999999999997E-2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0.84275520324706998</v>
      </c>
    </row>
    <row r="11" spans="1:3" ht="15" customHeight="1" x14ac:dyDescent="0.25">
      <c r="B11" s="5" t="s">
        <v>11</v>
      </c>
      <c r="C11" s="45">
        <v>0.90900000000000003</v>
      </c>
    </row>
    <row r="12" spans="1:3" ht="15" customHeight="1" x14ac:dyDescent="0.25">
      <c r="B12" s="5" t="s">
        <v>12</v>
      </c>
      <c r="C12" s="45">
        <v>0.49700000000000011</v>
      </c>
    </row>
    <row r="13" spans="1:3" ht="15" customHeight="1" x14ac:dyDescent="0.25">
      <c r="B13" s="5" t="s">
        <v>13</v>
      </c>
      <c r="C13" s="45">
        <v>0.107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0.18279999999999999</v>
      </c>
    </row>
    <row r="24" spans="1:3" ht="15" customHeight="1" x14ac:dyDescent="0.25">
      <c r="B24" s="15" t="s">
        <v>22</v>
      </c>
      <c r="C24" s="45">
        <v>0.54590000000000005</v>
      </c>
    </row>
    <row r="25" spans="1:3" ht="15" customHeight="1" x14ac:dyDescent="0.25">
      <c r="B25" s="15" t="s">
        <v>23</v>
      </c>
      <c r="C25" s="45">
        <v>0.23910000000000001</v>
      </c>
    </row>
    <row r="26" spans="1:3" ht="15" customHeight="1" x14ac:dyDescent="0.25">
      <c r="B26" s="15" t="s">
        <v>24</v>
      </c>
      <c r="C26" s="45">
        <v>3.2199999999999999E-2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0.34994163924792399</v>
      </c>
    </row>
    <row r="30" spans="1:3" ht="14.25" customHeight="1" x14ac:dyDescent="0.25">
      <c r="B30" s="25" t="s">
        <v>27</v>
      </c>
      <c r="C30" s="99">
        <v>0.10516916316476101</v>
      </c>
    </row>
    <row r="31" spans="1:3" ht="14.25" customHeight="1" x14ac:dyDescent="0.25">
      <c r="B31" s="25" t="s">
        <v>28</v>
      </c>
      <c r="C31" s="99">
        <v>8.4505866375242988E-2</v>
      </c>
    </row>
    <row r="32" spans="1:3" ht="14.25" customHeight="1" x14ac:dyDescent="0.25">
      <c r="B32" s="25" t="s">
        <v>29</v>
      </c>
      <c r="C32" s="99">
        <v>0.46038333121207198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8.4704599999999992</v>
      </c>
    </row>
    <row r="38" spans="1:5" ht="15" customHeight="1" x14ac:dyDescent="0.25">
      <c r="B38" s="11" t="s">
        <v>34</v>
      </c>
      <c r="C38" s="43">
        <v>12.875</v>
      </c>
      <c r="D38" s="12"/>
      <c r="E38" s="13"/>
    </row>
    <row r="39" spans="1:5" ht="15" customHeight="1" x14ac:dyDescent="0.25">
      <c r="B39" s="11" t="s">
        <v>35</v>
      </c>
      <c r="C39" s="43">
        <v>14.41098</v>
      </c>
      <c r="D39" s="12"/>
      <c r="E39" s="12"/>
    </row>
    <row r="40" spans="1:5" ht="15" customHeight="1" x14ac:dyDescent="0.25">
      <c r="B40" s="11" t="s">
        <v>36</v>
      </c>
      <c r="C40" s="100">
        <v>0.72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6.9812700000000003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9.4821000000000003E-3</v>
      </c>
      <c r="D45" s="12"/>
    </row>
    <row r="46" spans="1:5" ht="15.75" customHeight="1" x14ac:dyDescent="0.25">
      <c r="B46" s="11" t="s">
        <v>41</v>
      </c>
      <c r="C46" s="45">
        <v>0.1019704</v>
      </c>
      <c r="D46" s="12"/>
    </row>
    <row r="47" spans="1:5" ht="15.75" customHeight="1" x14ac:dyDescent="0.25">
      <c r="B47" s="11" t="s">
        <v>42</v>
      </c>
      <c r="C47" s="45">
        <v>7.1473700000000001E-2</v>
      </c>
      <c r="D47" s="12"/>
      <c r="E47" s="13"/>
    </row>
    <row r="48" spans="1:5" ht="15" customHeight="1" x14ac:dyDescent="0.25">
      <c r="B48" s="11" t="s">
        <v>43</v>
      </c>
      <c r="C48" s="46">
        <v>0.81707379999999996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0.56287600000000004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8.3842697000000008E-2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0.30869831672977999</v>
      </c>
      <c r="C2" s="98">
        <v>0.95</v>
      </c>
      <c r="D2" s="56">
        <v>86.770455007029625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40.524326066971597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864.9948491750622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7.0055425565758203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13.656625510767499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13.656625510767499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13.656625510767499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13.656625510767499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13.656625510767499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13.656625510767499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0.51888321615999999</v>
      </c>
      <c r="C16" s="98">
        <v>0.95</v>
      </c>
      <c r="D16" s="56">
        <v>1.363391310662851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19.805611394811169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19.805611394811169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76.727649414499837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23.904870229687631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0.45041619999999999</v>
      </c>
      <c r="C23" s="98">
        <v>0.95</v>
      </c>
      <c r="D23" s="56">
        <v>4.6821164540834266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0.77318050095020696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0.27384230807021998</v>
      </c>
      <c r="C27" s="98">
        <v>0.95</v>
      </c>
      <c r="D27" s="56">
        <v>19.218001831842621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0.51813429999999994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179.24514608865209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0.41843582081384939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0.27722980000000003</v>
      </c>
      <c r="C32" s="98">
        <v>0.95</v>
      </c>
      <c r="D32" s="56">
        <v>2.9936883930025688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0.90883499999999995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3.027552545673728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0.56700000000000006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0.11086348</v>
      </c>
      <c r="C3" s="21">
        <f>frac_mam_1_5months * 2.6</f>
        <v>0.11086348</v>
      </c>
      <c r="D3" s="21">
        <f>frac_mam_6_11months * 2.6</f>
        <v>1.204086E-2</v>
      </c>
      <c r="E3" s="21">
        <f>frac_mam_12_23months * 2.6</f>
        <v>5.6263220000000003E-2</v>
      </c>
      <c r="F3" s="21">
        <f>frac_mam_24_59months * 2.6</f>
        <v>2.1187140000000004E-2</v>
      </c>
    </row>
    <row r="4" spans="1:6" ht="15.75" customHeight="1" x14ac:dyDescent="0.25">
      <c r="A4" s="3" t="s">
        <v>205</v>
      </c>
      <c r="B4" s="21">
        <f>frac_sam_1month * 2.6</f>
        <v>3.1707520000000003E-2</v>
      </c>
      <c r="C4" s="21">
        <f>frac_sam_1_5months * 2.6</f>
        <v>3.1707520000000003E-2</v>
      </c>
      <c r="D4" s="21">
        <f>frac_sam_6_11months * 2.6</f>
        <v>3.9235300000000001E-2</v>
      </c>
      <c r="E4" s="21">
        <f>frac_sam_12_23months * 2.6</f>
        <v>6.7579199999999997E-3</v>
      </c>
      <c r="F4" s="21">
        <f>frac_sam_24_59months * 2.6</f>
        <v>3.1907199999999998E-3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4.3999999999999997E-2</v>
      </c>
      <c r="E2" s="60">
        <f>food_insecure</f>
        <v>4.3999999999999997E-2</v>
      </c>
      <c r="F2" s="60">
        <f>food_insecure</f>
        <v>4.3999999999999997E-2</v>
      </c>
      <c r="G2" s="60">
        <f>food_insecure</f>
        <v>4.3999999999999997E-2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4.3999999999999997E-2</v>
      </c>
      <c r="F5" s="60">
        <f>food_insecure</f>
        <v>4.3999999999999997E-2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4.3999999999999997E-2</v>
      </c>
      <c r="F8" s="60">
        <f>food_insecure</f>
        <v>4.3999999999999997E-2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4.3999999999999997E-2</v>
      </c>
      <c r="F9" s="60">
        <f>food_insecure</f>
        <v>4.3999999999999997E-2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0.49700000000000011</v>
      </c>
      <c r="E10" s="60">
        <f>IF(ISBLANK(comm_deliv), frac_children_health_facility,1)</f>
        <v>0.49700000000000011</v>
      </c>
      <c r="F10" s="60">
        <f>IF(ISBLANK(comm_deliv), frac_children_health_facility,1)</f>
        <v>0.49700000000000011</v>
      </c>
      <c r="G10" s="60">
        <f>IF(ISBLANK(comm_deliv), frac_children_health_facility,1)</f>
        <v>0.49700000000000011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4.3999999999999997E-2</v>
      </c>
      <c r="I15" s="60">
        <f>food_insecure</f>
        <v>4.3999999999999997E-2</v>
      </c>
      <c r="J15" s="60">
        <f>food_insecure</f>
        <v>4.3999999999999997E-2</v>
      </c>
      <c r="K15" s="60">
        <f>food_insecure</f>
        <v>4.3999999999999997E-2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0.90900000000000003</v>
      </c>
      <c r="I18" s="60">
        <f>frac_PW_health_facility</f>
        <v>0.90900000000000003</v>
      </c>
      <c r="J18" s="60">
        <f>frac_PW_health_facility</f>
        <v>0.90900000000000003</v>
      </c>
      <c r="K18" s="60">
        <f>frac_PW_health_facility</f>
        <v>0.90900000000000003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0.107</v>
      </c>
      <c r="M24" s="60">
        <f>famplan_unmet_need</f>
        <v>0.107</v>
      </c>
      <c r="N24" s="60">
        <f>famplan_unmet_need</f>
        <v>0.107</v>
      </c>
      <c r="O24" s="60">
        <f>famplan_unmet_need</f>
        <v>0.107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7.8502892330932772E-2</v>
      </c>
      <c r="M25" s="60">
        <f>(1-food_insecure)*(0.49)+food_insecure*(0.7)</f>
        <v>0.49923999999999996</v>
      </c>
      <c r="N25" s="60">
        <f>(1-food_insecure)*(0.49)+food_insecure*(0.7)</f>
        <v>0.49923999999999996</v>
      </c>
      <c r="O25" s="60">
        <f>(1-food_insecure)*(0.49)+food_insecure*(0.7)</f>
        <v>0.49923999999999996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3.364409671325691E-2</v>
      </c>
      <c r="M26" s="60">
        <f>(1-food_insecure)*(0.21)+food_insecure*(0.3)</f>
        <v>0.21395999999999998</v>
      </c>
      <c r="N26" s="60">
        <f>(1-food_insecure)*(0.21)+food_insecure*(0.3)</f>
        <v>0.21395999999999998</v>
      </c>
      <c r="O26" s="60">
        <f>(1-food_insecure)*(0.21)+food_insecure*(0.3)</f>
        <v>0.21395999999999998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4.5097807708740327E-2</v>
      </c>
      <c r="M27" s="60">
        <f>(1-food_insecure)*(0.3)</f>
        <v>0.2868</v>
      </c>
      <c r="N27" s="60">
        <f>(1-food_insecure)*(0.3)</f>
        <v>0.2868</v>
      </c>
      <c r="O27" s="60">
        <f>(1-food_insecure)*(0.3)</f>
        <v>0.2868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0.84275520324706987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2707642.9187999992</v>
      </c>
      <c r="C2" s="49">
        <v>7484000</v>
      </c>
      <c r="D2" s="49">
        <v>16670000</v>
      </c>
      <c r="E2" s="49">
        <v>17146000</v>
      </c>
      <c r="F2" s="49">
        <v>16468000</v>
      </c>
      <c r="G2" s="17">
        <f t="shared" ref="G2:G13" si="0">C2+D2+E2+F2</f>
        <v>57768000</v>
      </c>
      <c r="H2" s="17">
        <f t="shared" ref="H2:H13" si="1">(B2 + stillbirth*B2/(1000-stillbirth))/(1-abortion)</f>
        <v>3098498.4071567487</v>
      </c>
      <c r="I2" s="17">
        <f t="shared" ref="I2:I13" si="2">G2-H2</f>
        <v>54669501.592843249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2675524.3110000002</v>
      </c>
      <c r="C3" s="50">
        <v>7393000</v>
      </c>
      <c r="D3" s="50">
        <v>16505000</v>
      </c>
      <c r="E3" s="50">
        <v>17064000</v>
      </c>
      <c r="F3" s="50">
        <v>16713000</v>
      </c>
      <c r="G3" s="17">
        <f t="shared" si="0"/>
        <v>57675000</v>
      </c>
      <c r="H3" s="17">
        <f t="shared" si="1"/>
        <v>3061743.3925211793</v>
      </c>
      <c r="I3" s="17">
        <f t="shared" si="2"/>
        <v>54613256.60747882</v>
      </c>
    </row>
    <row r="4" spans="1:9" ht="15.75" customHeight="1" x14ac:dyDescent="0.25">
      <c r="A4" s="5">
        <f t="shared" si="3"/>
        <v>2026</v>
      </c>
      <c r="B4" s="49">
        <v>2651390.91</v>
      </c>
      <c r="C4" s="50">
        <v>7333000</v>
      </c>
      <c r="D4" s="50">
        <v>16314000</v>
      </c>
      <c r="E4" s="50">
        <v>17011000</v>
      </c>
      <c r="F4" s="50">
        <v>16909000</v>
      </c>
      <c r="G4" s="17">
        <f t="shared" si="0"/>
        <v>57567000</v>
      </c>
      <c r="H4" s="17">
        <f t="shared" si="1"/>
        <v>3034126.2706183712</v>
      </c>
      <c r="I4" s="17">
        <f t="shared" si="2"/>
        <v>54532873.729381628</v>
      </c>
    </row>
    <row r="5" spans="1:9" ht="15.75" customHeight="1" x14ac:dyDescent="0.25">
      <c r="A5" s="5">
        <f t="shared" si="3"/>
        <v>2027</v>
      </c>
      <c r="B5" s="49">
        <v>2626209.6209999998</v>
      </c>
      <c r="C5" s="50">
        <v>7303000</v>
      </c>
      <c r="D5" s="50">
        <v>16084000</v>
      </c>
      <c r="E5" s="50">
        <v>16983000</v>
      </c>
      <c r="F5" s="50">
        <v>17057000</v>
      </c>
      <c r="G5" s="17">
        <f t="shared" si="0"/>
        <v>57427000</v>
      </c>
      <c r="H5" s="17">
        <f t="shared" si="1"/>
        <v>3005309.9952834998</v>
      </c>
      <c r="I5" s="17">
        <f t="shared" si="2"/>
        <v>54421690.004716501</v>
      </c>
    </row>
    <row r="6" spans="1:9" ht="15.75" customHeight="1" x14ac:dyDescent="0.25">
      <c r="A6" s="5">
        <f t="shared" si="3"/>
        <v>2028</v>
      </c>
      <c r="B6" s="49">
        <v>2600009.1719999998</v>
      </c>
      <c r="C6" s="50">
        <v>7289000</v>
      </c>
      <c r="D6" s="50">
        <v>15830000</v>
      </c>
      <c r="E6" s="50">
        <v>16966000</v>
      </c>
      <c r="F6" s="50">
        <v>17156000</v>
      </c>
      <c r="G6" s="17">
        <f t="shared" si="0"/>
        <v>57241000</v>
      </c>
      <c r="H6" s="17">
        <f t="shared" si="1"/>
        <v>2975327.4414801085</v>
      </c>
      <c r="I6" s="17">
        <f t="shared" si="2"/>
        <v>54265672.558519892</v>
      </c>
    </row>
    <row r="7" spans="1:9" ht="15.75" customHeight="1" x14ac:dyDescent="0.25">
      <c r="A7" s="5">
        <f t="shared" si="3"/>
        <v>2029</v>
      </c>
      <c r="B7" s="49">
        <v>2572818.2910000011</v>
      </c>
      <c r="C7" s="50">
        <v>7273000</v>
      </c>
      <c r="D7" s="50">
        <v>15581000</v>
      </c>
      <c r="E7" s="50">
        <v>16941000</v>
      </c>
      <c r="F7" s="50">
        <v>17209000</v>
      </c>
      <c r="G7" s="17">
        <f t="shared" si="0"/>
        <v>57004000</v>
      </c>
      <c r="H7" s="17">
        <f t="shared" si="1"/>
        <v>2944211.4841717412</v>
      </c>
      <c r="I7" s="17">
        <f t="shared" si="2"/>
        <v>54059788.515828259</v>
      </c>
    </row>
    <row r="8" spans="1:9" ht="15.75" customHeight="1" x14ac:dyDescent="0.25">
      <c r="A8" s="5">
        <f t="shared" si="3"/>
        <v>2030</v>
      </c>
      <c r="B8" s="49">
        <v>2544676.9920000001</v>
      </c>
      <c r="C8" s="50">
        <v>7242000</v>
      </c>
      <c r="D8" s="50">
        <v>15357000</v>
      </c>
      <c r="E8" s="50">
        <v>16895000</v>
      </c>
      <c r="F8" s="50">
        <v>17219000</v>
      </c>
      <c r="G8" s="17">
        <f t="shared" si="0"/>
        <v>56713000</v>
      </c>
      <c r="H8" s="17">
        <f t="shared" si="1"/>
        <v>2912007.9134861836</v>
      </c>
      <c r="I8" s="17">
        <f t="shared" si="2"/>
        <v>53800992.086513817</v>
      </c>
    </row>
    <row r="9" spans="1:9" ht="15.75" customHeight="1" x14ac:dyDescent="0.25">
      <c r="A9" s="5">
        <f t="shared" si="3"/>
        <v>2031</v>
      </c>
      <c r="B9" s="49">
        <v>2521396.145314286</v>
      </c>
      <c r="C9" s="50">
        <v>7207428.5714285718</v>
      </c>
      <c r="D9" s="50">
        <v>15169428.571428571</v>
      </c>
      <c r="E9" s="50">
        <v>16859142.857142858</v>
      </c>
      <c r="F9" s="50">
        <v>17326285.714285709</v>
      </c>
      <c r="G9" s="17">
        <f t="shared" si="0"/>
        <v>56562285.714285709</v>
      </c>
      <c r="H9" s="17">
        <f t="shared" si="1"/>
        <v>2885366.4143903889</v>
      </c>
      <c r="I9" s="17">
        <f t="shared" si="2"/>
        <v>53676919.299895316</v>
      </c>
    </row>
    <row r="10" spans="1:9" ht="15.75" customHeight="1" x14ac:dyDescent="0.25">
      <c r="A10" s="5">
        <f t="shared" si="3"/>
        <v>2032</v>
      </c>
      <c r="B10" s="49">
        <v>2499377.8359306119</v>
      </c>
      <c r="C10" s="50">
        <v>7180918.3673469396</v>
      </c>
      <c r="D10" s="50">
        <v>14978632.65306122</v>
      </c>
      <c r="E10" s="50">
        <v>16829877.55102041</v>
      </c>
      <c r="F10" s="50">
        <v>17413897.959183671</v>
      </c>
      <c r="G10" s="17">
        <f t="shared" si="0"/>
        <v>56403326.530612238</v>
      </c>
      <c r="H10" s="17">
        <f t="shared" si="1"/>
        <v>2860169.7032288467</v>
      </c>
      <c r="I10" s="17">
        <f t="shared" si="2"/>
        <v>53543156.827383392</v>
      </c>
    </row>
    <row r="11" spans="1:9" ht="15.75" customHeight="1" x14ac:dyDescent="0.25">
      <c r="A11" s="5">
        <f t="shared" si="3"/>
        <v>2033</v>
      </c>
      <c r="B11" s="49">
        <v>2477661.682492129</v>
      </c>
      <c r="C11" s="50">
        <v>7159192.4198250743</v>
      </c>
      <c r="D11" s="50">
        <v>14787865.88921283</v>
      </c>
      <c r="E11" s="50">
        <v>16804002.915451899</v>
      </c>
      <c r="F11" s="50">
        <v>17486026.239067052</v>
      </c>
      <c r="G11" s="17">
        <f t="shared" si="0"/>
        <v>56237087.463556856</v>
      </c>
      <c r="H11" s="17">
        <f t="shared" si="1"/>
        <v>2835318.7650303445</v>
      </c>
      <c r="I11" s="17">
        <f t="shared" si="2"/>
        <v>53401768.698526509</v>
      </c>
    </row>
    <row r="12" spans="1:9" ht="15.75" customHeight="1" x14ac:dyDescent="0.25">
      <c r="A12" s="5">
        <f t="shared" si="3"/>
        <v>2034</v>
      </c>
      <c r="B12" s="49">
        <v>2456440.5484195761</v>
      </c>
      <c r="C12" s="50">
        <v>7138648.4798000846</v>
      </c>
      <c r="D12" s="50">
        <v>14602703.873386091</v>
      </c>
      <c r="E12" s="50">
        <v>16778431.903373599</v>
      </c>
      <c r="F12" s="50">
        <v>17547315.701790921</v>
      </c>
      <c r="G12" s="17">
        <f t="shared" si="0"/>
        <v>56067099.958350696</v>
      </c>
      <c r="H12" s="17">
        <f t="shared" si="1"/>
        <v>2811034.3035656079</v>
      </c>
      <c r="I12" s="17">
        <f t="shared" si="2"/>
        <v>53256065.654785089</v>
      </c>
    </row>
    <row r="13" spans="1:9" ht="15.75" customHeight="1" x14ac:dyDescent="0.25">
      <c r="A13" s="5">
        <f t="shared" si="3"/>
        <v>2035</v>
      </c>
      <c r="B13" s="49">
        <v>2435930.745050943</v>
      </c>
      <c r="C13" s="50">
        <v>7117169.6912000971</v>
      </c>
      <c r="D13" s="50">
        <v>14427375.855298391</v>
      </c>
      <c r="E13" s="50">
        <v>16751636.460998399</v>
      </c>
      <c r="F13" s="50">
        <v>17603217.94490391</v>
      </c>
      <c r="G13" s="17">
        <f t="shared" si="0"/>
        <v>55899399.952400796</v>
      </c>
      <c r="H13" s="17">
        <f t="shared" si="1"/>
        <v>2787563.8552921065</v>
      </c>
      <c r="I13" s="17">
        <f t="shared" si="2"/>
        <v>53111836.097108692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0.62381479088014702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0.61131155917962898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0.87245456621198503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0.86644608902730413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0.87245456621198503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0.86644608902730413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0.42293063678602605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0.41006478773846627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0.84090923300607157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0.83369796440487842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0.84090923300607157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0.83369796440487842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0.91472598754480106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0.91050458477181373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0.90413543040828692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0.89944738461222873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0.90413543040828692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0.89944738461222873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0.89382034402208543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0.13749251374925139</v>
      </c>
    </row>
    <row r="5" spans="1:8" ht="15.75" customHeight="1" x14ac:dyDescent="0.25">
      <c r="B5" s="19" t="s">
        <v>70</v>
      </c>
      <c r="C5" s="101">
        <v>1.6327201632720171E-2</v>
      </c>
    </row>
    <row r="6" spans="1:8" ht="15.75" customHeight="1" x14ac:dyDescent="0.25">
      <c r="B6" s="19" t="s">
        <v>71</v>
      </c>
      <c r="C6" s="101">
        <v>0.14921611492161169</v>
      </c>
    </row>
    <row r="7" spans="1:8" ht="15.75" customHeight="1" x14ac:dyDescent="0.25">
      <c r="B7" s="19" t="s">
        <v>72</v>
      </c>
      <c r="C7" s="101">
        <v>0.28350592835059218</v>
      </c>
    </row>
    <row r="8" spans="1:8" ht="15.75" customHeight="1" x14ac:dyDescent="0.25">
      <c r="B8" s="19" t="s">
        <v>73</v>
      </c>
      <c r="C8" s="101">
        <v>1.020000102000012E-5</v>
      </c>
    </row>
    <row r="9" spans="1:8" ht="15.75" customHeight="1" x14ac:dyDescent="0.25">
      <c r="B9" s="19" t="s">
        <v>74</v>
      </c>
      <c r="C9" s="101">
        <v>0.21483992148399311</v>
      </c>
    </row>
    <row r="10" spans="1:8" ht="15.75" customHeight="1" x14ac:dyDescent="0.25">
      <c r="B10" s="19" t="s">
        <v>75</v>
      </c>
      <c r="C10" s="101">
        <v>0.19860811986081151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0.1109368604774357</v>
      </c>
      <c r="D14" s="55">
        <v>0.1109368604774357</v>
      </c>
      <c r="E14" s="55">
        <v>0.1109368604774357</v>
      </c>
      <c r="F14" s="55">
        <v>0.1109368604774357</v>
      </c>
    </row>
    <row r="15" spans="1:8" ht="15.75" customHeight="1" x14ac:dyDescent="0.25">
      <c r="B15" s="19" t="s">
        <v>82</v>
      </c>
      <c r="C15" s="101">
        <v>0.36074007572504768</v>
      </c>
      <c r="D15" s="101">
        <v>0.36074007572504768</v>
      </c>
      <c r="E15" s="101">
        <v>0.36074007572504768</v>
      </c>
      <c r="F15" s="101">
        <v>0.36074007572504768</v>
      </c>
    </row>
    <row r="16" spans="1:8" ht="15.75" customHeight="1" x14ac:dyDescent="0.25">
      <c r="B16" s="19" t="s">
        <v>83</v>
      </c>
      <c r="C16" s="101">
        <v>5.0609090351469078E-2</v>
      </c>
      <c r="D16" s="101">
        <v>5.0609090351469078E-2</v>
      </c>
      <c r="E16" s="101">
        <v>5.0609090351469078E-2</v>
      </c>
      <c r="F16" s="101">
        <v>5.0609090351469078E-2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1.0086264100862669E-3</v>
      </c>
      <c r="D18" s="101">
        <v>1.0086264100862669E-3</v>
      </c>
      <c r="E18" s="101">
        <v>1.0086264100862669E-3</v>
      </c>
      <c r="F18" s="101">
        <v>1.0086264100862669E-3</v>
      </c>
    </row>
    <row r="19" spans="1:8" ht="15.75" customHeight="1" x14ac:dyDescent="0.25">
      <c r="B19" s="19" t="s">
        <v>86</v>
      </c>
      <c r="C19" s="101">
        <v>1.0261357363117779E-2</v>
      </c>
      <c r="D19" s="101">
        <v>1.0261357363117779E-2</v>
      </c>
      <c r="E19" s="101">
        <v>1.0261357363117779E-2</v>
      </c>
      <c r="F19" s="101">
        <v>1.0261357363117779E-2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0.2849055109767864</v>
      </c>
      <c r="D21" s="101">
        <v>0.2849055109767864</v>
      </c>
      <c r="E21" s="101">
        <v>0.2849055109767864</v>
      </c>
      <c r="F21" s="101">
        <v>0.2849055109767864</v>
      </c>
    </row>
    <row r="22" spans="1:8" ht="15.75" customHeight="1" x14ac:dyDescent="0.25">
      <c r="B22" s="19" t="s">
        <v>89</v>
      </c>
      <c r="C22" s="101">
        <v>0.1815384786960571</v>
      </c>
      <c r="D22" s="101">
        <v>0.1815384786960571</v>
      </c>
      <c r="E22" s="101">
        <v>0.1815384786960571</v>
      </c>
      <c r="F22" s="101">
        <v>0.1815384786960571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5.7909057E-2</v>
      </c>
    </row>
    <row r="27" spans="1:8" ht="15.75" customHeight="1" x14ac:dyDescent="0.25">
      <c r="B27" s="19" t="s">
        <v>92</v>
      </c>
      <c r="C27" s="101">
        <v>2.6758759999999999E-2</v>
      </c>
    </row>
    <row r="28" spans="1:8" ht="15.75" customHeight="1" x14ac:dyDescent="0.25">
      <c r="B28" s="19" t="s">
        <v>93</v>
      </c>
      <c r="C28" s="101">
        <v>6.3008400000000006E-2</v>
      </c>
    </row>
    <row r="29" spans="1:8" ht="15.75" customHeight="1" x14ac:dyDescent="0.25">
      <c r="B29" s="19" t="s">
        <v>94</v>
      </c>
      <c r="C29" s="101">
        <v>0.22726674099999999</v>
      </c>
    </row>
    <row r="30" spans="1:8" ht="15.75" customHeight="1" x14ac:dyDescent="0.25">
      <c r="B30" s="19" t="s">
        <v>95</v>
      </c>
      <c r="C30" s="101">
        <v>8.1734795999999998E-2</v>
      </c>
    </row>
    <row r="31" spans="1:8" ht="15.75" customHeight="1" x14ac:dyDescent="0.25">
      <c r="B31" s="19" t="s">
        <v>96</v>
      </c>
      <c r="C31" s="101">
        <v>8.8591216E-2</v>
      </c>
    </row>
    <row r="32" spans="1:8" ht="15.75" customHeight="1" x14ac:dyDescent="0.25">
      <c r="B32" s="19" t="s">
        <v>97</v>
      </c>
      <c r="C32" s="101">
        <v>4.6972499000000001E-2</v>
      </c>
    </row>
    <row r="33" spans="2:3" ht="15.75" customHeight="1" x14ac:dyDescent="0.25">
      <c r="B33" s="19" t="s">
        <v>98</v>
      </c>
      <c r="C33" s="101">
        <v>0.18240123999999999</v>
      </c>
    </row>
    <row r="34" spans="2:3" ht="15.75" customHeight="1" x14ac:dyDescent="0.25">
      <c r="B34" s="19" t="s">
        <v>99</v>
      </c>
      <c r="C34" s="101">
        <v>0.22535729099999999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0.77893077607755457</v>
      </c>
      <c r="D2" s="52">
        <f>IFERROR(1-_xlfn.NORM.DIST(_xlfn.NORM.INV(SUM(D4:D5), 0, 1) + 1, 0, 1, TRUE), "")</f>
        <v>0.77893077607755457</v>
      </c>
      <c r="E2" s="52">
        <f>IFERROR(1-_xlfn.NORM.DIST(_xlfn.NORM.INV(SUM(E4:E5), 0, 1) + 1, 0, 1, TRUE), "")</f>
        <v>0.69032615484919613</v>
      </c>
      <c r="F2" s="52">
        <f>IFERROR(1-_xlfn.NORM.DIST(_xlfn.NORM.INV(SUM(F4:F5), 0, 1) + 1, 0, 1, TRUE), "")</f>
        <v>0.57874487056268675</v>
      </c>
      <c r="G2" s="52">
        <f>IFERROR(1-_xlfn.NORM.DIST(_xlfn.NORM.INV(SUM(G4:G5), 0, 1) + 1, 0, 1, TRUE), "")</f>
        <v>0.6868770205641872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0.18258782392244544</v>
      </c>
      <c r="D3" s="52">
        <f>IFERROR(_xlfn.NORM.DIST(_xlfn.NORM.INV(SUM(D4:D5), 0, 1) + 1, 0, 1, TRUE) - SUM(D4:D5), "")</f>
        <v>0.18258782392244544</v>
      </c>
      <c r="E3" s="52">
        <f>IFERROR(_xlfn.NORM.DIST(_xlfn.NORM.INV(SUM(E4:E5), 0, 1) + 1, 0, 1, TRUE) - SUM(E4:E5), "")</f>
        <v>0.24244794515080387</v>
      </c>
      <c r="F3" s="52">
        <f>IFERROR(_xlfn.NORM.DIST(_xlfn.NORM.INV(SUM(F4:F5), 0, 1) + 1, 0, 1, TRUE) - SUM(F4:F5), "")</f>
        <v>0.30592962943731328</v>
      </c>
      <c r="G3" s="52">
        <f>IFERROR(_xlfn.NORM.DIST(_xlfn.NORM.INV(SUM(G4:G5), 0, 1) + 1, 0, 1, TRUE) - SUM(G4:G5), "")</f>
        <v>0.24461787943581279</v>
      </c>
    </row>
    <row r="4" spans="1:15" ht="15.75" customHeight="1" x14ac:dyDescent="0.25">
      <c r="B4" s="5" t="s">
        <v>104</v>
      </c>
      <c r="C4" s="45">
        <v>2.74743E-2</v>
      </c>
      <c r="D4" s="53">
        <v>2.74743E-2</v>
      </c>
      <c r="E4" s="53">
        <v>5.6535000000000002E-2</v>
      </c>
      <c r="F4" s="53">
        <v>9.7602899999999992E-2</v>
      </c>
      <c r="G4" s="53">
        <v>5.5185500000000012E-2</v>
      </c>
    </row>
    <row r="5" spans="1:15" ht="15.75" customHeight="1" x14ac:dyDescent="0.25">
      <c r="B5" s="5" t="s">
        <v>105</v>
      </c>
      <c r="C5" s="45">
        <v>1.1007100000000001E-2</v>
      </c>
      <c r="D5" s="53">
        <v>1.1007100000000001E-2</v>
      </c>
      <c r="E5" s="53">
        <v>1.06909E-2</v>
      </c>
      <c r="F5" s="53">
        <v>1.7722600000000002E-2</v>
      </c>
      <c r="G5" s="53">
        <v>1.3319599999999999E-2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0.72563962584924047</v>
      </c>
      <c r="D8" s="52">
        <f>IFERROR(1-_xlfn.NORM.DIST(_xlfn.NORM.INV(SUM(D10:D11), 0, 1) + 1, 0, 1, TRUE), "")</f>
        <v>0.72563962584924047</v>
      </c>
      <c r="E8" s="52">
        <f>IFERROR(1-_xlfn.NORM.DIST(_xlfn.NORM.INV(SUM(E10:E11), 0, 1) + 1, 0, 1, TRUE), "")</f>
        <v>0.85532146261431063</v>
      </c>
      <c r="F8" s="52">
        <f>IFERROR(1-_xlfn.NORM.DIST(_xlfn.NORM.INV(SUM(F10:F11), 0, 1) + 1, 0, 1, TRUE), "")</f>
        <v>0.83476209431629278</v>
      </c>
      <c r="G8" s="52">
        <f>IFERROR(1-_xlfn.NORM.DIST(_xlfn.NORM.INV(SUM(G10:G11), 0, 1) + 1, 0, 1, TRUE), "")</f>
        <v>0.91155947203969223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0.21952537415075954</v>
      </c>
      <c r="D9" s="52">
        <f>IFERROR(_xlfn.NORM.DIST(_xlfn.NORM.INV(SUM(D10:D11), 0, 1) + 1, 0, 1, TRUE) - SUM(D10:D11), "")</f>
        <v>0.21952537415075954</v>
      </c>
      <c r="E9" s="52">
        <f>IFERROR(_xlfn.NORM.DIST(_xlfn.NORM.INV(SUM(E10:E11), 0, 1) + 1, 0, 1, TRUE) - SUM(E10:E11), "")</f>
        <v>0.1249569373856893</v>
      </c>
      <c r="F9" s="52">
        <f>IFERROR(_xlfn.NORM.DIST(_xlfn.NORM.INV(SUM(F10:F11), 0, 1) + 1, 0, 1, TRUE) - SUM(F10:F11), "")</f>
        <v>0.14099900568370716</v>
      </c>
      <c r="G9" s="52">
        <f>IFERROR(_xlfn.NORM.DIST(_xlfn.NORM.INV(SUM(G10:G11), 0, 1) + 1, 0, 1, TRUE) - SUM(G10:G11), "")</f>
        <v>7.9064427960307784E-2</v>
      </c>
    </row>
    <row r="10" spans="1:15" ht="15.75" customHeight="1" x14ac:dyDescent="0.25">
      <c r="B10" s="5" t="s">
        <v>109</v>
      </c>
      <c r="C10" s="45">
        <v>4.2639799999999999E-2</v>
      </c>
      <c r="D10" s="53">
        <v>4.2639799999999999E-2</v>
      </c>
      <c r="E10" s="53">
        <v>4.6311E-3</v>
      </c>
      <c r="F10" s="53">
        <v>2.1639700000000001E-2</v>
      </c>
      <c r="G10" s="53">
        <v>8.1489000000000006E-3</v>
      </c>
    </row>
    <row r="11" spans="1:15" ht="15.75" customHeight="1" x14ac:dyDescent="0.25">
      <c r="B11" s="5" t="s">
        <v>110</v>
      </c>
      <c r="C11" s="45">
        <v>1.21952E-2</v>
      </c>
      <c r="D11" s="53">
        <v>1.21952E-2</v>
      </c>
      <c r="E11" s="53">
        <v>1.50905E-2</v>
      </c>
      <c r="F11" s="53">
        <v>2.5991999999999999E-3</v>
      </c>
      <c r="G11" s="53">
        <v>1.2271999999999999E-3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0.37730602575</v>
      </c>
      <c r="D14" s="54">
        <v>0.36074305567499998</v>
      </c>
      <c r="E14" s="54">
        <v>0.36074305567499998</v>
      </c>
      <c r="F14" s="54">
        <v>0.216636343014</v>
      </c>
      <c r="G14" s="54">
        <v>0.216636343014</v>
      </c>
      <c r="H14" s="45">
        <v>0.373</v>
      </c>
      <c r="I14" s="55">
        <v>0.373</v>
      </c>
      <c r="J14" s="55">
        <v>0.373</v>
      </c>
      <c r="K14" s="55">
        <v>0.373</v>
      </c>
      <c r="L14" s="45">
        <v>0.26800000000000002</v>
      </c>
      <c r="M14" s="55">
        <v>0.26800000000000002</v>
      </c>
      <c r="N14" s="55">
        <v>0.26800000000000002</v>
      </c>
      <c r="O14" s="55">
        <v>0.26800000000000002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0.21237650655005702</v>
      </c>
      <c r="D15" s="52">
        <f t="shared" si="0"/>
        <v>0.20305360820612131</v>
      </c>
      <c r="E15" s="52">
        <f t="shared" si="0"/>
        <v>0.20305360820612131</v>
      </c>
      <c r="F15" s="52">
        <f t="shared" si="0"/>
        <v>0.12193939821034827</v>
      </c>
      <c r="G15" s="52">
        <f t="shared" si="0"/>
        <v>0.12193939821034827</v>
      </c>
      <c r="H15" s="52">
        <f t="shared" si="0"/>
        <v>0.20995274800000002</v>
      </c>
      <c r="I15" s="52">
        <f t="shared" si="0"/>
        <v>0.20995274800000002</v>
      </c>
      <c r="J15" s="52">
        <f t="shared" si="0"/>
        <v>0.20995274800000002</v>
      </c>
      <c r="K15" s="52">
        <f t="shared" si="0"/>
        <v>0.20995274800000002</v>
      </c>
      <c r="L15" s="52">
        <f t="shared" si="0"/>
        <v>0.15085076800000002</v>
      </c>
      <c r="M15" s="52">
        <f t="shared" si="0"/>
        <v>0.15085076800000002</v>
      </c>
      <c r="N15" s="52">
        <f t="shared" si="0"/>
        <v>0.15085076800000002</v>
      </c>
      <c r="O15" s="52">
        <f t="shared" si="0"/>
        <v>0.15085076800000002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0.56884709999999994</v>
      </c>
      <c r="D2" s="53">
        <v>0.27722980000000003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0.1558418</v>
      </c>
      <c r="D3" s="53">
        <v>0.1433625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0.20758979999999999</v>
      </c>
      <c r="D4" s="53">
        <v>0.34906140000000002</v>
      </c>
      <c r="E4" s="53">
        <v>0.636687</v>
      </c>
      <c r="F4" s="53">
        <v>0.42112870000000002</v>
      </c>
      <c r="G4" s="53">
        <v>0</v>
      </c>
    </row>
    <row r="5" spans="1:7" x14ac:dyDescent="0.25">
      <c r="B5" s="3" t="s">
        <v>122</v>
      </c>
      <c r="C5" s="52">
        <v>6.3357799999999992E-2</v>
      </c>
      <c r="D5" s="52">
        <v>0.19034909999999999</v>
      </c>
      <c r="E5" s="52">
        <f>1-SUM(E2:E4)</f>
        <v>0.363313</v>
      </c>
      <c r="F5" s="52">
        <f>1-SUM(F2:F4)</f>
        <v>0.57887129999999998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7B2581-F8E2-42CD-A5B6-4B0BFB012A49}"/>
</file>

<file path=customXml/itemProps2.xml><?xml version="1.0" encoding="utf-8"?>
<ds:datastoreItem xmlns:ds="http://schemas.openxmlformats.org/officeDocument/2006/customXml" ds:itemID="{9605823B-25BC-44C9-83F0-47AD284CB5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2024-03-26T04:24:15Z</dcterms:modified>
</cp:coreProperties>
</file>