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976AB50-1CD2-4EBA-9695-5A3331D71C9E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<sst xmlns="http://schemas.openxmlformats.org/spreadsheetml/2006/main" count="2092" uniqueCount="341">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</sst>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47236.17578125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0.70886222839355495</v>
      </c>
    </row>
    <row r="11" spans="1:3" ht="15" customHeight="1" x14ac:dyDescent="0.25">
      <c r="B11" s="5" t="s">
        <v>11</v>
      </c>
      <c r="C11" s="45">
        <v>0.84900000000000009</v>
      </c>
    </row>
    <row r="12" spans="1:3" ht="15" customHeight="1" x14ac:dyDescent="0.25">
      <c r="B12" s="5" t="s">
        <v>12</v>
      </c>
      <c r="C12" s="45">
        <v>0.74199999999999999</v>
      </c>
    </row>
    <row r="13" spans="1:3" ht="15" customHeight="1" x14ac:dyDescent="0.25">
      <c r="B13" s="5" t="s">
        <v>13</v>
      </c>
      <c r="C13" s="45">
        <v>0.154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7.22E-2</v>
      </c>
    </row>
    <row r="24" spans="1:3" ht="15" customHeight="1" x14ac:dyDescent="0.25">
      <c r="B24" s="15" t="s">
        <v>22</v>
      </c>
      <c r="C24" s="45">
        <v>0.55390000000000006</v>
      </c>
    </row>
    <row r="25" spans="1:3" ht="15" customHeight="1" x14ac:dyDescent="0.25">
      <c r="B25" s="15" t="s">
        <v>23</v>
      </c>
      <c r="C25" s="45">
        <v>0.31580000000000003</v>
      </c>
    </row>
    <row r="26" spans="1:3" ht="15" customHeight="1" x14ac:dyDescent="0.25">
      <c r="B26" s="15" t="s">
        <v>24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0.41227810089419697</v>
      </c>
    </row>
    <row r="30" spans="1:3" ht="14.25" customHeight="1" x14ac:dyDescent="0.25">
      <c r="B30" s="25" t="s">
        <v>27</v>
      </c>
      <c r="C30" s="99">
        <v>4.1696555750580601E-2</v>
      </c>
    </row>
    <row r="31" spans="1:3" ht="14.25" customHeight="1" x14ac:dyDescent="0.25">
      <c r="B31" s="25" t="s">
        <v>28</v>
      </c>
      <c r="C31" s="99">
        <v>7.5022305717839008E-2</v>
      </c>
    </row>
    <row r="32" spans="1:3" ht="14.25" customHeight="1" x14ac:dyDescent="0.25">
      <c r="B32" s="25" t="s">
        <v>29</v>
      </c>
      <c r="C32" s="99">
        <v>0.47100303763738299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14.832380000000001</v>
      </c>
    </row>
    <row r="38" spans="1:5" ht="15" customHeight="1" x14ac:dyDescent="0.25">
      <c r="B38" s="11" t="s">
        <v>34</v>
      </c>
      <c r="C38" s="43">
        <v>22.452369999999998</v>
      </c>
      <c r="D38" s="12"/>
      <c r="E38" s="13"/>
    </row>
    <row r="39" spans="1:5" ht="15" customHeight="1" x14ac:dyDescent="0.25">
      <c r="B39" s="11" t="s">
        <v>35</v>
      </c>
      <c r="C39" s="43">
        <v>26.68741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9.01539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1.7845300000000001E-2</v>
      </c>
      <c r="D45" s="12"/>
    </row>
    <row r="46" spans="1:5" ht="15.75" customHeight="1" x14ac:dyDescent="0.25">
      <c r="B46" s="11" t="s">
        <v>41</v>
      </c>
      <c r="C46" s="45">
        <v>0.1060015</v>
      </c>
      <c r="D46" s="12"/>
    </row>
    <row r="47" spans="1:5" ht="15.75" customHeight="1" x14ac:dyDescent="0.25">
      <c r="B47" s="11" t="s">
        <v>42</v>
      </c>
      <c r="C47" s="45">
        <v>0.40820650000000003</v>
      </c>
      <c r="D47" s="12"/>
      <c r="E47" s="13"/>
    </row>
    <row r="48" spans="1:5" ht="15" customHeight="1" x14ac:dyDescent="0.25">
      <c r="B48" s="11" t="s">
        <v>43</v>
      </c>
      <c r="C48" s="46">
        <v>0.46794669999999999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0.48878400000000011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0.11662965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0.14485257560000001</v>
      </c>
      <c r="C2" s="98">
        <v>0.95</v>
      </c>
      <c r="D2" s="56">
        <v>49.287869290922437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39.684198983342803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277.35471353022348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1.1633680590126969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12.816498427138701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12.816498427138701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12.816498427138701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12.816498427138701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12.816498427138701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12.816498427138701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0.24016136580473399</v>
      </c>
      <c r="C16" s="98">
        <v>0.95</v>
      </c>
      <c r="D16" s="56">
        <v>0.52326422703405329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6.4352685672608949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6.4352685672608949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0.57459300000000002</v>
      </c>
      <c r="C21" s="98">
        <v>0.95</v>
      </c>
      <c r="D21" s="56">
        <v>11.985155491425511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0.2315497</v>
      </c>
      <c r="C23" s="98">
        <v>0.95</v>
      </c>
      <c r="D23" s="56">
        <v>4.1570370268154289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0.47234171413439402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0.18576395439999999</v>
      </c>
      <c r="C27" s="98">
        <v>0.95</v>
      </c>
      <c r="D27" s="56">
        <v>18.471268288136731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0.60908189999999995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93.696773026618672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1.5479984877076829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0.43867450000000002</v>
      </c>
      <c r="C32" s="98">
        <v>0.95</v>
      </c>
      <c r="D32" s="56">
        <v>1.1034095765662739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0.77940070000000006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8.1805999999999997E-3</v>
      </c>
      <c r="C38" s="98">
        <v>0.95</v>
      </c>
      <c r="D38" s="56">
        <v>2.4706285348208592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0.88700000000000001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0.17421326000000001</v>
      </c>
      <c r="C3" s="21">
        <f>frac_mam_1_5months * 2.6</f>
        <v>0.17421326000000001</v>
      </c>
      <c r="D3" s="21">
        <f>frac_mam_6_11months * 2.6</f>
        <v>0.17344131999999998</v>
      </c>
      <c r="E3" s="21">
        <f>frac_mam_12_23months * 2.6</f>
        <v>0.10721074</v>
      </c>
      <c r="F3" s="21">
        <f>frac_mam_24_59months * 2.6</f>
        <v>7.4403159999999996E-2</v>
      </c>
    </row>
    <row r="4" spans="1:6" ht="15.75" customHeight="1" x14ac:dyDescent="0.25">
      <c r="A4" s="3" t="s">
        <v>205</v>
      </c>
      <c r="B4" s="21">
        <f>frac_sam_1month * 2.6</f>
        <v>0.21761324000000001</v>
      </c>
      <c r="C4" s="21">
        <f>frac_sam_1_5months * 2.6</f>
        <v>0.21761324000000001</v>
      </c>
      <c r="D4" s="21">
        <f>frac_sam_6_11months * 2.6</f>
        <v>8.5564959999999995E-2</v>
      </c>
      <c r="E4" s="21">
        <f>frac_sam_12_23months * 2.6</f>
        <v>5.2959660000000006E-2</v>
      </c>
      <c r="F4" s="21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13479.084000000001</v>
      </c>
      <c r="C2" s="49">
        <v>36000</v>
      </c>
      <c r="D2" s="49">
        <v>72000</v>
      </c>
      <c r="E2" s="49">
        <v>76000</v>
      </c>
      <c r="F2" s="49">
        <v>53000</v>
      </c>
      <c r="G2" s="17">
        <f t="shared" ref="G2:G13" si="0">C2+D2+E2+F2</f>
        <v>237000</v>
      </c>
      <c r="H2" s="17">
        <f t="shared" ref="H2:H13" si="1">(B2 + stillbirth*B2/(1000-stillbirth))/(1-abortion)</f>
        <v>15456.487168948981</v>
      </c>
      <c r="I2" s="17">
        <f t="shared" ref="I2:I13" si="2">G2-H2</f>
        <v>221543.51283105102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13286.773999999999</v>
      </c>
      <c r="C3" s="50">
        <v>36000</v>
      </c>
      <c r="D3" s="50">
        <v>72000</v>
      </c>
      <c r="E3" s="50">
        <v>77000</v>
      </c>
      <c r="F3" s="50">
        <v>56000</v>
      </c>
      <c r="G3" s="17">
        <f t="shared" si="0"/>
        <v>241000</v>
      </c>
      <c r="H3" s="17">
        <f t="shared" si="1"/>
        <v>15235.964984543823</v>
      </c>
      <c r="I3" s="17">
        <f t="shared" si="2"/>
        <v>225764.03501545617</v>
      </c>
    </row>
    <row r="4" spans="1:9" ht="15.75" customHeight="1" x14ac:dyDescent="0.25">
      <c r="A4" s="5">
        <f t="shared" si="3"/>
        <v>2026</v>
      </c>
      <c r="B4" s="49">
        <v>13123.609200000001</v>
      </c>
      <c r="C4" s="50">
        <v>35000</v>
      </c>
      <c r="D4" s="50">
        <v>72000</v>
      </c>
      <c r="E4" s="50">
        <v>77000</v>
      </c>
      <c r="F4" s="50">
        <v>58000</v>
      </c>
      <c r="G4" s="17">
        <f t="shared" si="0"/>
        <v>242000</v>
      </c>
      <c r="H4" s="17">
        <f t="shared" si="1"/>
        <v>15048.863647566912</v>
      </c>
      <c r="I4" s="17">
        <f t="shared" si="2"/>
        <v>226951.1363524331</v>
      </c>
    </row>
    <row r="5" spans="1:9" ht="15.75" customHeight="1" x14ac:dyDescent="0.25">
      <c r="A5" s="5">
        <f t="shared" si="3"/>
        <v>2027</v>
      </c>
      <c r="B5" s="49">
        <v>12940.8202</v>
      </c>
      <c r="C5" s="50">
        <v>35000</v>
      </c>
      <c r="D5" s="50">
        <v>71000</v>
      </c>
      <c r="E5" s="50">
        <v>77000</v>
      </c>
      <c r="F5" s="50">
        <v>61000</v>
      </c>
      <c r="G5" s="17">
        <f t="shared" si="0"/>
        <v>244000</v>
      </c>
      <c r="H5" s="17">
        <f t="shared" si="1"/>
        <v>14839.259209080956</v>
      </c>
      <c r="I5" s="17">
        <f t="shared" si="2"/>
        <v>229160.74079091905</v>
      </c>
    </row>
    <row r="6" spans="1:9" ht="15.75" customHeight="1" x14ac:dyDescent="0.25">
      <c r="A6" s="5">
        <f t="shared" si="3"/>
        <v>2028</v>
      </c>
      <c r="B6" s="49">
        <v>12753.54</v>
      </c>
      <c r="C6" s="50">
        <v>35000</v>
      </c>
      <c r="D6" s="50">
        <v>71000</v>
      </c>
      <c r="E6" s="50">
        <v>77000</v>
      </c>
      <c r="F6" s="50">
        <v>63000</v>
      </c>
      <c r="G6" s="17">
        <f t="shared" si="0"/>
        <v>246000</v>
      </c>
      <c r="H6" s="17">
        <f t="shared" si="1"/>
        <v>14624.504704375875</v>
      </c>
      <c r="I6" s="17">
        <f t="shared" si="2"/>
        <v>231375.49529562413</v>
      </c>
    </row>
    <row r="7" spans="1:9" ht="15.75" customHeight="1" x14ac:dyDescent="0.25">
      <c r="A7" s="5">
        <f t="shared" si="3"/>
        <v>2029</v>
      </c>
      <c r="B7" s="49">
        <v>12561.768599999999</v>
      </c>
      <c r="C7" s="50">
        <v>34000</v>
      </c>
      <c r="D7" s="50">
        <v>70000</v>
      </c>
      <c r="E7" s="50">
        <v>75000</v>
      </c>
      <c r="F7" s="50">
        <v>65000</v>
      </c>
      <c r="G7" s="17">
        <f t="shared" si="0"/>
        <v>244000</v>
      </c>
      <c r="H7" s="17">
        <f t="shared" si="1"/>
        <v>14404.600133451662</v>
      </c>
      <c r="I7" s="17">
        <f t="shared" si="2"/>
        <v>229595.39986654834</v>
      </c>
    </row>
    <row r="8" spans="1:9" ht="15.75" customHeight="1" x14ac:dyDescent="0.25">
      <c r="A8" s="5">
        <f t="shared" si="3"/>
        <v>2030</v>
      </c>
      <c r="B8" s="49">
        <v>12365.505999999999</v>
      </c>
      <c r="C8" s="50">
        <v>34000</v>
      </c>
      <c r="D8" s="50">
        <v>70000</v>
      </c>
      <c r="E8" s="50">
        <v>75000</v>
      </c>
      <c r="F8" s="50">
        <v>67000</v>
      </c>
      <c r="G8" s="17">
        <f t="shared" si="0"/>
        <v>246000</v>
      </c>
      <c r="H8" s="17">
        <f t="shared" si="1"/>
        <v>14179.545496308327</v>
      </c>
      <c r="I8" s="17">
        <f t="shared" si="2"/>
        <v>231820.45450369167</v>
      </c>
    </row>
    <row r="9" spans="1:9" ht="15.75" customHeight="1" x14ac:dyDescent="0.25">
      <c r="A9" s="5">
        <f t="shared" si="3"/>
        <v>2031</v>
      </c>
      <c r="B9" s="49">
        <v>12206.42342857143</v>
      </c>
      <c r="C9" s="50">
        <v>33714.285714285717</v>
      </c>
      <c r="D9" s="50">
        <v>69714.28571428571</v>
      </c>
      <c r="E9" s="50">
        <v>74857.142857142855</v>
      </c>
      <c r="F9" s="50">
        <v>69000</v>
      </c>
      <c r="G9" s="17">
        <f t="shared" si="0"/>
        <v>247285.71428571426</v>
      </c>
      <c r="H9" s="17">
        <f t="shared" si="1"/>
        <v>13997.125257359663</v>
      </c>
      <c r="I9" s="17">
        <f t="shared" si="2"/>
        <v>233288.58902835459</v>
      </c>
    </row>
    <row r="10" spans="1:9" ht="15.75" customHeight="1" x14ac:dyDescent="0.25">
      <c r="A10" s="5">
        <f t="shared" si="3"/>
        <v>2032</v>
      </c>
      <c r="B10" s="49">
        <v>12052.08763265306</v>
      </c>
      <c r="C10" s="50">
        <v>33387.755102040821</v>
      </c>
      <c r="D10" s="50">
        <v>69387.755102040814</v>
      </c>
      <c r="E10" s="50">
        <v>74551.020408163269</v>
      </c>
      <c r="F10" s="50">
        <v>70857.142857142855</v>
      </c>
      <c r="G10" s="17">
        <f t="shared" si="0"/>
        <v>248183.67346938775</v>
      </c>
      <c r="H10" s="17">
        <f t="shared" si="1"/>
        <v>13820.148153476208</v>
      </c>
      <c r="I10" s="17">
        <f t="shared" si="2"/>
        <v>234363.52531591154</v>
      </c>
    </row>
    <row r="11" spans="1:9" ht="15.75" customHeight="1" x14ac:dyDescent="0.25">
      <c r="A11" s="5">
        <f t="shared" si="3"/>
        <v>2033</v>
      </c>
      <c r="B11" s="49">
        <v>11899.013123032069</v>
      </c>
      <c r="C11" s="50">
        <v>33157.434402332357</v>
      </c>
      <c r="D11" s="50">
        <v>69014.57725947522</v>
      </c>
      <c r="E11" s="50">
        <v>74201.166180758024</v>
      </c>
      <c r="F11" s="50">
        <v>72693.8775510204</v>
      </c>
      <c r="G11" s="17">
        <f t="shared" si="0"/>
        <v>249067.05539358599</v>
      </c>
      <c r="H11" s="17">
        <f t="shared" si="1"/>
        <v>13644.617368606108</v>
      </c>
      <c r="I11" s="17">
        <f t="shared" si="2"/>
        <v>235422.4380249799</v>
      </c>
    </row>
    <row r="12" spans="1:9" ht="15.75" customHeight="1" x14ac:dyDescent="0.25">
      <c r="A12" s="5">
        <f t="shared" si="3"/>
        <v>2034</v>
      </c>
      <c r="B12" s="49">
        <v>11750.183540608081</v>
      </c>
      <c r="C12" s="50">
        <v>32894.210745522701</v>
      </c>
      <c r="D12" s="50">
        <v>68730.945439400253</v>
      </c>
      <c r="E12" s="50">
        <v>73801.332778009164</v>
      </c>
      <c r="F12" s="50">
        <v>74364.43148688045</v>
      </c>
      <c r="G12" s="17">
        <f t="shared" si="0"/>
        <v>249790.92044981261</v>
      </c>
      <c r="H12" s="17">
        <f t="shared" si="1"/>
        <v>13473.954248538275</v>
      </c>
      <c r="I12" s="17">
        <f t="shared" si="2"/>
        <v>236316.96620127434</v>
      </c>
    </row>
    <row r="13" spans="1:9" ht="15.75" customHeight="1" x14ac:dyDescent="0.25">
      <c r="A13" s="5">
        <f t="shared" si="3"/>
        <v>2035</v>
      </c>
      <c r="B13" s="49">
        <v>11606.84690355209</v>
      </c>
      <c r="C13" s="50">
        <v>32593.3837091688</v>
      </c>
      <c r="D13" s="50">
        <v>68406.794787886</v>
      </c>
      <c r="E13" s="50">
        <v>73344.380317724761</v>
      </c>
      <c r="F13" s="50">
        <v>75987.921699291939</v>
      </c>
      <c r="G13" s="17">
        <f t="shared" si="0"/>
        <v>250332.4805140715</v>
      </c>
      <c r="H13" s="17">
        <f t="shared" si="1"/>
        <v>13309.589897704331</v>
      </c>
      <c r="I13" s="17">
        <f t="shared" si="2"/>
        <v>237022.89061636716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0.59688108508002069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0.53245754527494116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0.85930776098065642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0.82449145257578271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0.85930776098065642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0.82449145257578271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0.39555044563496727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0.33480917953639455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0.82516247956739452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0.78402020344130552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0.82516247956739452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0.78402020344130552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0.90546420532830474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0.88048130584499784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0.89385686073322779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0.86625957329020198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0.89385686073322779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0.86625957329020198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0.880874382035857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8.1525008152500862E-3</v>
      </c>
    </row>
    <row r="4" spans="1:8" ht="15.75" customHeight="1" x14ac:dyDescent="0.25">
      <c r="B4" s="19" t="s">
        <v>69</v>
      </c>
      <c r="C4" s="101">
        <v>4.5061404506140379E-2</v>
      </c>
    </row>
    <row r="5" spans="1:8" ht="15.75" customHeight="1" x14ac:dyDescent="0.25">
      <c r="B5" s="19" t="s">
        <v>70</v>
      </c>
      <c r="C5" s="101">
        <v>4.9024504902450451E-2</v>
      </c>
    </row>
    <row r="6" spans="1:8" ht="15.75" customHeight="1" x14ac:dyDescent="0.25">
      <c r="B6" s="19" t="s">
        <v>71</v>
      </c>
      <c r="C6" s="101">
        <v>0.2038836203883623</v>
      </c>
    </row>
    <row r="7" spans="1:8" ht="15.75" customHeight="1" x14ac:dyDescent="0.25">
      <c r="B7" s="19" t="s">
        <v>72</v>
      </c>
      <c r="C7" s="101">
        <v>0.43088424308842432</v>
      </c>
    </row>
    <row r="8" spans="1:8" ht="15.75" customHeight="1" x14ac:dyDescent="0.25">
      <c r="B8" s="19" t="s">
        <v>73</v>
      </c>
      <c r="C8" s="101">
        <v>8.3170008317000766E-4</v>
      </c>
    </row>
    <row r="9" spans="1:8" ht="15.75" customHeight="1" x14ac:dyDescent="0.25">
      <c r="B9" s="19" t="s">
        <v>74</v>
      </c>
      <c r="C9" s="101">
        <v>0.14651341465134141</v>
      </c>
    </row>
    <row r="10" spans="1:8" ht="15.75" customHeight="1" x14ac:dyDescent="0.25">
      <c r="B10" s="19" t="s">
        <v>75</v>
      </c>
      <c r="C10" s="101">
        <v>0.1156486115648612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0.31382186343452262</v>
      </c>
      <c r="D14" s="55">
        <v>0.31382186343452262</v>
      </c>
      <c r="E14" s="55">
        <v>0.31382186343452262</v>
      </c>
      <c r="F14" s="55">
        <v>0.31382186343452262</v>
      </c>
    </row>
    <row r="15" spans="1:8" ht="15.75" customHeight="1" x14ac:dyDescent="0.25">
      <c r="B15" s="19" t="s">
        <v>82</v>
      </c>
      <c r="C15" s="101">
        <v>0.31591331032326309</v>
      </c>
      <c r="D15" s="101">
        <v>0.31591331032326309</v>
      </c>
      <c r="E15" s="101">
        <v>0.31591331032326309</v>
      </c>
      <c r="F15" s="101">
        <v>0.31591331032326309</v>
      </c>
    </row>
    <row r="16" spans="1:8" ht="15.75" customHeight="1" x14ac:dyDescent="0.25">
      <c r="B16" s="19" t="s">
        <v>83</v>
      </c>
      <c r="C16" s="101">
        <v>2.7449882388342828E-2</v>
      </c>
      <c r="D16" s="101">
        <v>2.7449882388342828E-2</v>
      </c>
      <c r="E16" s="101">
        <v>2.7449882388342828E-2</v>
      </c>
      <c r="F16" s="101">
        <v>2.7449882388342828E-2</v>
      </c>
    </row>
    <row r="17" spans="1:8" ht="15.75" customHeight="1" x14ac:dyDescent="0.25">
      <c r="B17" s="19" t="s">
        <v>84</v>
      </c>
      <c r="C17" s="101">
        <v>1.390932477875465E-2</v>
      </c>
      <c r="D17" s="101">
        <v>1.390932477875465E-2</v>
      </c>
      <c r="E17" s="101">
        <v>1.390932477875465E-2</v>
      </c>
      <c r="F17" s="101">
        <v>1.390932477875465E-2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1.1055711336886291E-2</v>
      </c>
      <c r="D19" s="101">
        <v>1.1055711336886291E-2</v>
      </c>
      <c r="E19" s="101">
        <v>1.1055711336886291E-2</v>
      </c>
      <c r="F19" s="101">
        <v>1.1055711336886291E-2</v>
      </c>
    </row>
    <row r="20" spans="1:8" ht="15.75" customHeight="1" x14ac:dyDescent="0.25">
      <c r="B20" s="19" t="s">
        <v>87</v>
      </c>
      <c r="C20" s="101">
        <v>2.0022801128055979E-2</v>
      </c>
      <c r="D20" s="101">
        <v>2.0022801128055979E-2</v>
      </c>
      <c r="E20" s="101">
        <v>2.0022801128055979E-2</v>
      </c>
      <c r="F20" s="101">
        <v>2.0022801128055979E-2</v>
      </c>
    </row>
    <row r="21" spans="1:8" ht="15.75" customHeight="1" x14ac:dyDescent="0.25">
      <c r="B21" s="19" t="s">
        <v>88</v>
      </c>
      <c r="C21" s="101">
        <v>0.1369566895751991</v>
      </c>
      <c r="D21" s="101">
        <v>0.1369566895751991</v>
      </c>
      <c r="E21" s="101">
        <v>0.1369566895751991</v>
      </c>
      <c r="F21" s="101">
        <v>0.1369566895751991</v>
      </c>
    </row>
    <row r="22" spans="1:8" ht="15.75" customHeight="1" x14ac:dyDescent="0.25">
      <c r="B22" s="19" t="s">
        <v>89</v>
      </c>
      <c r="C22" s="101">
        <v>0.16087041703497551</v>
      </c>
      <c r="D22" s="101">
        <v>0.16087041703497551</v>
      </c>
      <c r="E22" s="101">
        <v>0.16087041703497551</v>
      </c>
      <c r="F22" s="101">
        <v>0.16087041703497551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2.0391851999999999E-2</v>
      </c>
    </row>
    <row r="27" spans="1:8" ht="15.75" customHeight="1" x14ac:dyDescent="0.25">
      <c r="B27" s="19" t="s">
        <v>92</v>
      </c>
      <c r="C27" s="101">
        <v>1.2112826E-2</v>
      </c>
    </row>
    <row r="28" spans="1:8" ht="15.75" customHeight="1" x14ac:dyDescent="0.25">
      <c r="B28" s="19" t="s">
        <v>93</v>
      </c>
      <c r="C28" s="101">
        <v>0.20645870999999999</v>
      </c>
    </row>
    <row r="29" spans="1:8" ht="15.75" customHeight="1" x14ac:dyDescent="0.25">
      <c r="B29" s="19" t="s">
        <v>94</v>
      </c>
      <c r="C29" s="101">
        <v>0.14582909399999999</v>
      </c>
    </row>
    <row r="30" spans="1:8" ht="15.75" customHeight="1" x14ac:dyDescent="0.25">
      <c r="B30" s="19" t="s">
        <v>95</v>
      </c>
      <c r="C30" s="101">
        <v>4.8967666E-2</v>
      </c>
    </row>
    <row r="31" spans="1:8" ht="15.75" customHeight="1" x14ac:dyDescent="0.25">
      <c r="B31" s="19" t="s">
        <v>96</v>
      </c>
      <c r="C31" s="101">
        <v>9.2788695000000004E-2</v>
      </c>
    </row>
    <row r="32" spans="1:8" ht="15.75" customHeight="1" x14ac:dyDescent="0.25">
      <c r="B32" s="19" t="s">
        <v>97</v>
      </c>
      <c r="C32" s="101">
        <v>1.0910125E-2</v>
      </c>
    </row>
    <row r="33" spans="2:3" ht="15.75" customHeight="1" x14ac:dyDescent="0.25">
      <c r="B33" s="19" t="s">
        <v>98</v>
      </c>
      <c r="C33" s="101">
        <v>0.3714693</v>
      </c>
    </row>
    <row r="34" spans="2:3" ht="15.75" customHeight="1" x14ac:dyDescent="0.25">
      <c r="B34" s="19" t="s">
        <v>99</v>
      </c>
      <c r="C34" s="101">
        <v>9.1071732999999988E-2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0.42378197479032165</v>
      </c>
      <c r="D2" s="52">
        <f>IFERROR(1-_xlfn.NORM.DIST(_xlfn.NORM.INV(SUM(D4:D5), 0, 1) + 1, 0, 1, TRUE), "")</f>
        <v>0.42378197479032165</v>
      </c>
      <c r="E2" s="52">
        <f>IFERROR(1-_xlfn.NORM.DIST(_xlfn.NORM.INV(SUM(E4:E5), 0, 1) + 1, 0, 1, TRUE), "")</f>
        <v>0.48626648782681481</v>
      </c>
      <c r="F2" s="52">
        <f>IFERROR(1-_xlfn.NORM.DIST(_xlfn.NORM.INV(SUM(F4:F5), 0, 1) + 1, 0, 1, TRUE), "")</f>
        <v>0.26110617972600525</v>
      </c>
      <c r="G2" s="52">
        <f>IFERROR(1-_xlfn.NORM.DIST(_xlfn.NORM.INV(SUM(G4:G5), 0, 1) + 1, 0, 1, TRUE), "")</f>
        <v>0.24782416449959621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0.36660722520967837</v>
      </c>
      <c r="D3" s="52">
        <f>IFERROR(_xlfn.NORM.DIST(_xlfn.NORM.INV(SUM(D4:D5), 0, 1) + 1, 0, 1, TRUE) - SUM(D4:D5), "")</f>
        <v>0.36660722520967837</v>
      </c>
      <c r="E3" s="52">
        <f>IFERROR(_xlfn.NORM.DIST(_xlfn.NORM.INV(SUM(E4:E5), 0, 1) + 1, 0, 1, TRUE) - SUM(E4:E5), "")</f>
        <v>0.34660341217318519</v>
      </c>
      <c r="F3" s="52">
        <f>IFERROR(_xlfn.NORM.DIST(_xlfn.NORM.INV(SUM(F4:F5), 0, 1) + 1, 0, 1, TRUE) - SUM(F4:F5), "")</f>
        <v>0.37949312027399473</v>
      </c>
      <c r="G3" s="52">
        <f>IFERROR(_xlfn.NORM.DIST(_xlfn.NORM.INV(SUM(G4:G5), 0, 1) + 1, 0, 1, TRUE) - SUM(G4:G5), "")</f>
        <v>0.37717883550040376</v>
      </c>
    </row>
    <row r="4" spans="1:15" ht="15.75" customHeight="1" x14ac:dyDescent="0.25">
      <c r="B4" s="5" t="s">
        <v>104</v>
      </c>
      <c r="C4" s="45">
        <v>0.1148358</v>
      </c>
      <c r="D4" s="53">
        <v>0.1148358</v>
      </c>
      <c r="E4" s="53">
        <v>7.4602000000000002E-2</v>
      </c>
      <c r="F4" s="53">
        <v>0.21216470000000001</v>
      </c>
      <c r="G4" s="53">
        <v>0.23018359999999999</v>
      </c>
    </row>
    <row r="5" spans="1:15" ht="15.75" customHeight="1" x14ac:dyDescent="0.25">
      <c r="B5" s="5" t="s">
        <v>105</v>
      </c>
      <c r="C5" s="45">
        <v>9.4774999999999998E-2</v>
      </c>
      <c r="D5" s="53">
        <v>9.4774999999999998E-2</v>
      </c>
      <c r="E5" s="53">
        <v>9.2528100000000002E-2</v>
      </c>
      <c r="F5" s="53">
        <v>0.14723600000000001</v>
      </c>
      <c r="G5" s="53">
        <v>0.14481340000000001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0.51333220751428721</v>
      </c>
      <c r="D8" s="52">
        <f>IFERROR(1-_xlfn.NORM.DIST(_xlfn.NORM.INV(SUM(D10:D11), 0, 1) + 1, 0, 1, TRUE), "")</f>
        <v>0.51333220751428721</v>
      </c>
      <c r="E8" s="52">
        <f>IFERROR(1-_xlfn.NORM.DIST(_xlfn.NORM.INV(SUM(E10:E11), 0, 1) + 1, 0, 1, TRUE), "")</f>
        <v>0.61169227248812275</v>
      </c>
      <c r="F8" s="52">
        <f>IFERROR(1-_xlfn.NORM.DIST(_xlfn.NORM.INV(SUM(F10:F11), 0, 1) + 1, 0, 1, TRUE), "")</f>
        <v>0.70590028663116455</v>
      </c>
      <c r="G8" s="52">
        <f>IFERROR(1-_xlfn.NORM.DIST(_xlfn.NORM.INV(SUM(G10:G11), 0, 1) + 1, 0, 1, TRUE), "")</f>
        <v>0.77885184725139966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0.33596529248571272</v>
      </c>
      <c r="D9" s="52">
        <f>IFERROR(_xlfn.NORM.DIST(_xlfn.NORM.INV(SUM(D10:D11), 0, 1) + 1, 0, 1, TRUE) - SUM(D10:D11), "")</f>
        <v>0.33596529248571272</v>
      </c>
      <c r="E9" s="52">
        <f>IFERROR(_xlfn.NORM.DIST(_xlfn.NORM.INV(SUM(E10:E11), 0, 1) + 1, 0, 1, TRUE) - SUM(E10:E11), "")</f>
        <v>0.28868992751187728</v>
      </c>
      <c r="F9" s="52">
        <f>IFERROR(_xlfn.NORM.DIST(_xlfn.NORM.INV(SUM(F10:F11), 0, 1) + 1, 0, 1, TRUE) - SUM(F10:F11), "")</f>
        <v>0.23249571336883545</v>
      </c>
      <c r="G9" s="52">
        <f>IFERROR(_xlfn.NORM.DIST(_xlfn.NORM.INV(SUM(G10:G11), 0, 1) + 1, 0, 1, TRUE) - SUM(G10:G11), "")</f>
        <v>0.18264455274860028</v>
      </c>
    </row>
    <row r="10" spans="1:15" ht="15.75" customHeight="1" x14ac:dyDescent="0.25">
      <c r="B10" s="5" t="s">
        <v>109</v>
      </c>
      <c r="C10" s="45">
        <v>6.7005099999999998E-2</v>
      </c>
      <c r="D10" s="53">
        <v>6.7005099999999998E-2</v>
      </c>
      <c r="E10" s="53">
        <v>6.6708199999999995E-2</v>
      </c>
      <c r="F10" s="53">
        <v>4.1234899999999998E-2</v>
      </c>
      <c r="G10" s="53">
        <v>2.8616599999999999E-2</v>
      </c>
    </row>
    <row r="11" spans="1:15" ht="15.75" customHeight="1" x14ac:dyDescent="0.25">
      <c r="B11" s="5" t="s">
        <v>110</v>
      </c>
      <c r="C11" s="45">
        <v>8.3697400000000005E-2</v>
      </c>
      <c r="D11" s="53">
        <v>8.3697400000000005E-2</v>
      </c>
      <c r="E11" s="53">
        <v>3.2909599999999997E-2</v>
      </c>
      <c r="F11" s="53">
        <v>2.0369100000000001E-2</v>
      </c>
      <c r="G11" s="53">
        <v>9.887E-3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0.71490070000000006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0.15027860000000001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0.1322034</v>
      </c>
      <c r="D4" s="53">
        <v>0.37343589999999999</v>
      </c>
      <c r="E4" s="53">
        <v>0.98593639999999994</v>
      </c>
      <c r="F4" s="53">
        <v>0.8040503</v>
      </c>
      <c r="G4" s="53">
        <v>0</v>
      </c>
    </row>
    <row r="5" spans="1:7" x14ac:dyDescent="0.25">
      <c r="B5" s="3" t="s">
        <v>122</v>
      </c>
      <c r="C5" s="52">
        <v>2.6172999999999999E-3</v>
      </c>
      <c r="D5" s="52">
        <v>3.4830999999999998E-3</v>
      </c>
      <c r="E5" s="52">
        <f>1-SUM(E2:E4)</f>
        <v>1.4063600000000065E-2</v>
      </c>
      <c r="F5" s="52">
        <f>1-SUM(F2:F4)</f>
        <v>0.1959497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E9182F-CB91-48FD-9F68-B5866B07FBA5}"/>
</file>

<file path=customXml/itemProps2.xml><?xml version="1.0" encoding="utf-8"?>
<ds:datastoreItem xmlns:ds="http://schemas.openxmlformats.org/officeDocument/2006/customXml" ds:itemID="{2029CAC2-C209-4078-9444-1AECCD03EC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2024-03-26T04:24:12Z</dcterms:modified>
</cp:coreProperties>
</file>