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33DB9845-FF46-48CA-9027-A82B2CE17070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<sst xmlns="http://schemas.openxmlformats.org/spreadsheetml/2006/main" count="2092" uniqueCount="341">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</sst>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1104076.8046875</v>
      </c>
    </row>
    <row r="8" spans="1:3" ht="15" customHeight="1" x14ac:dyDescent="0.25">
      <c r="B8" s="5" t="s">
        <v>8</v>
      </c>
      <c r="C8" s="44">
        <v>0.66299999999999992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9.845620155334471E-2</v>
      </c>
    </row>
    <row r="11" spans="1:3" ht="15" customHeight="1" x14ac:dyDescent="0.25">
      <c r="B11" s="5" t="s">
        <v>11</v>
      </c>
      <c r="C11" s="45">
        <v>0.38100000000000001</v>
      </c>
    </row>
    <row r="12" spans="1:3" ht="15" customHeight="1" x14ac:dyDescent="0.25">
      <c r="B12" s="5" t="s">
        <v>12</v>
      </c>
      <c r="C12" s="45">
        <v>0.29799999999999999</v>
      </c>
    </row>
    <row r="13" spans="1:3" ht="15" customHeight="1" x14ac:dyDescent="0.25">
      <c r="B13" s="5" t="s">
        <v>13</v>
      </c>
      <c r="C13" s="45">
        <v>0.71299999999999997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0.10979999999999999</v>
      </c>
    </row>
    <row r="24" spans="1:3" ht="15" customHeight="1" x14ac:dyDescent="0.25">
      <c r="B24" s="15" t="s">
        <v>22</v>
      </c>
      <c r="C24" s="45">
        <v>0.4572</v>
      </c>
    </row>
    <row r="25" spans="1:3" ht="15" customHeight="1" x14ac:dyDescent="0.25">
      <c r="B25" s="15" t="s">
        <v>23</v>
      </c>
      <c r="C25" s="45">
        <v>0.30830000000000002</v>
      </c>
    </row>
    <row r="26" spans="1:3" ht="15" customHeight="1" x14ac:dyDescent="0.25">
      <c r="B26" s="15" t="s">
        <v>24</v>
      </c>
      <c r="C26" s="45">
        <v>0.12470000000000001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0.21836491512919801</v>
      </c>
    </row>
    <row r="30" spans="1:3" ht="14.25" customHeight="1" x14ac:dyDescent="0.25">
      <c r="B30" s="25" t="s">
        <v>27</v>
      </c>
      <c r="C30" s="99">
        <v>7.7568108542825601E-2</v>
      </c>
    </row>
    <row r="31" spans="1:3" ht="14.25" customHeight="1" x14ac:dyDescent="0.25">
      <c r="B31" s="25" t="s">
        <v>28</v>
      </c>
      <c r="C31" s="99">
        <v>0.12339958874324899</v>
      </c>
    </row>
    <row r="32" spans="1:3" ht="14.25" customHeight="1" x14ac:dyDescent="0.25">
      <c r="B32" s="25" t="s">
        <v>29</v>
      </c>
      <c r="C32" s="99">
        <v>0.58066738758472702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31.912410000000001</v>
      </c>
    </row>
    <row r="38" spans="1:5" ht="15" customHeight="1" x14ac:dyDescent="0.25">
      <c r="B38" s="11" t="s">
        <v>34</v>
      </c>
      <c r="C38" s="43">
        <v>75.422229999999999</v>
      </c>
      <c r="D38" s="12"/>
      <c r="E38" s="13"/>
    </row>
    <row r="39" spans="1:5" ht="15" customHeight="1" x14ac:dyDescent="0.25">
      <c r="B39" s="11" t="s">
        <v>35</v>
      </c>
      <c r="C39" s="43">
        <v>99.916079999999994</v>
      </c>
      <c r="D39" s="12"/>
      <c r="E39" s="12"/>
    </row>
    <row r="40" spans="1:5" ht="15" customHeight="1" x14ac:dyDescent="0.25">
      <c r="B40" s="11" t="s">
        <v>36</v>
      </c>
      <c r="C40" s="100">
        <v>8.35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26.277799999999999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7.9225000000000007E-3</v>
      </c>
      <c r="D45" s="12"/>
    </row>
    <row r="46" spans="1:5" ht="15.75" customHeight="1" x14ac:dyDescent="0.25">
      <c r="B46" s="11" t="s">
        <v>41</v>
      </c>
      <c r="C46" s="45">
        <v>8.512610000000001E-2</v>
      </c>
      <c r="D46" s="12"/>
    </row>
    <row r="47" spans="1:5" ht="15.75" customHeight="1" x14ac:dyDescent="0.25">
      <c r="B47" s="11" t="s">
        <v>42</v>
      </c>
      <c r="C47" s="45">
        <v>7.3466500000000004E-2</v>
      </c>
      <c r="D47" s="12"/>
      <c r="E47" s="13"/>
    </row>
    <row r="48" spans="1:5" ht="15" customHeight="1" x14ac:dyDescent="0.25">
      <c r="B48" s="11" t="s">
        <v>43</v>
      </c>
      <c r="C48" s="46">
        <v>0.83348489999999997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0.44318700000000011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0.14536402000000001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0.21105999183972601</v>
      </c>
      <c r="C2" s="98">
        <v>0.95</v>
      </c>
      <c r="D2" s="56">
        <v>34.034762035053411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54.620859337665578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38.221317431768732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0.1167246337508648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17.30460856515991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17.30460856515991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17.30460856515991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17.30460856515991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17.30460856515991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17.30460856515991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0.26705541229469498</v>
      </c>
      <c r="C16" s="98">
        <v>0.95</v>
      </c>
      <c r="D16" s="56">
        <v>0.23067217612567081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0.99436129525469097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0.99436129525469097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0.46673049999999999</v>
      </c>
      <c r="C21" s="98">
        <v>0.95</v>
      </c>
      <c r="D21" s="56">
        <v>1.066205212290068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29.45962320280529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3.8961999999999998E-3</v>
      </c>
      <c r="C23" s="98">
        <v>0.95</v>
      </c>
      <c r="D23" s="56">
        <v>5.6236363581689766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0.342074347054519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0.214551603329447</v>
      </c>
      <c r="C27" s="98">
        <v>0.95</v>
      </c>
      <c r="D27" s="56">
        <v>25.024511947401859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0.2339136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58.883846304768888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0.17560000000000001</v>
      </c>
      <c r="C31" s="98">
        <v>0.95</v>
      </c>
      <c r="D31" s="56">
        <v>1.226522058081233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0.3043807</v>
      </c>
      <c r="C32" s="98">
        <v>0.95</v>
      </c>
      <c r="D32" s="56">
        <v>0.41624618403907598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0.1384629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0.12971460000000001</v>
      </c>
      <c r="C38" s="98">
        <v>0.95</v>
      </c>
      <c r="D38" s="56">
        <v>7.7139026016212213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9.1486800000000007E-2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0.10848266000000001</v>
      </c>
      <c r="C3" s="21">
        <f>frac_mam_1_5months * 2.6</f>
        <v>0.10848266000000001</v>
      </c>
      <c r="D3" s="21">
        <f>frac_mam_6_11months * 2.6</f>
        <v>0.18525468</v>
      </c>
      <c r="E3" s="21">
        <f>frac_mam_12_23months * 2.6</f>
        <v>0.13992888000000001</v>
      </c>
      <c r="F3" s="21">
        <f>frac_mam_24_59months * 2.6</f>
        <v>7.3819460000000003E-2</v>
      </c>
    </row>
    <row r="4" spans="1:6" ht="15.75" customHeight="1" x14ac:dyDescent="0.25">
      <c r="A4" s="3" t="s">
        <v>205</v>
      </c>
      <c r="B4" s="21">
        <f>frac_sam_1month * 2.6</f>
        <v>8.2176900000000011E-2</v>
      </c>
      <c r="C4" s="21">
        <f>frac_sam_1_5months * 2.6</f>
        <v>8.2176900000000011E-2</v>
      </c>
      <c r="D4" s="21">
        <f>frac_sam_6_11months * 2.6</f>
        <v>4.8562280000000006E-2</v>
      </c>
      <c r="E4" s="21">
        <f>frac_sam_12_23months * 2.6</f>
        <v>5.4622880000000006E-2</v>
      </c>
      <c r="F4" s="21">
        <f>frac_sam_24_59months * 2.6</f>
        <v>2.615106E-2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0.66299999999999992</v>
      </c>
      <c r="E2" s="60">
        <f>food_insecure</f>
        <v>0.66299999999999992</v>
      </c>
      <c r="F2" s="60">
        <f>food_insecure</f>
        <v>0.66299999999999992</v>
      </c>
      <c r="G2" s="60">
        <f>food_insecure</f>
        <v>0.66299999999999992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0.66299999999999992</v>
      </c>
      <c r="F5" s="60">
        <f>food_insecure</f>
        <v>0.66299999999999992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0.66299999999999992</v>
      </c>
      <c r="F8" s="60">
        <f>food_insecure</f>
        <v>0.66299999999999992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0.66299999999999992</v>
      </c>
      <c r="F9" s="60">
        <f>food_insecure</f>
        <v>0.66299999999999992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0.29799999999999999</v>
      </c>
      <c r="E10" s="60">
        <f>IF(ISBLANK(comm_deliv), frac_children_health_facility,1)</f>
        <v>0.29799999999999999</v>
      </c>
      <c r="F10" s="60">
        <f>IF(ISBLANK(comm_deliv), frac_children_health_facility,1)</f>
        <v>0.29799999999999999</v>
      </c>
      <c r="G10" s="60">
        <f>IF(ISBLANK(comm_deliv), frac_children_health_facility,1)</f>
        <v>0.29799999999999999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0.66299999999999992</v>
      </c>
      <c r="I15" s="60">
        <f>food_insecure</f>
        <v>0.66299999999999992</v>
      </c>
      <c r="J15" s="60">
        <f>food_insecure</f>
        <v>0.66299999999999992</v>
      </c>
      <c r="K15" s="60">
        <f>food_insecure</f>
        <v>0.66299999999999992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0.38100000000000001</v>
      </c>
      <c r="I18" s="60">
        <f>frac_PW_health_facility</f>
        <v>0.38100000000000001</v>
      </c>
      <c r="J18" s="60">
        <f>frac_PW_health_facility</f>
        <v>0.38100000000000001</v>
      </c>
      <c r="K18" s="60">
        <f>frac_PW_health_facility</f>
        <v>0.38100000000000001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0.71299999999999997</v>
      </c>
      <c r="M24" s="60">
        <f>famplan_unmet_need</f>
        <v>0.71299999999999997</v>
      </c>
      <c r="N24" s="60">
        <f>famplan_unmet_need</f>
        <v>0.71299999999999997</v>
      </c>
      <c r="O24" s="60">
        <f>famplan_unmet_need</f>
        <v>0.71299999999999997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0.56727840429658882</v>
      </c>
      <c r="M25" s="60">
        <f>(1-food_insecure)*(0.49)+food_insecure*(0.7)</f>
        <v>0.62922999999999996</v>
      </c>
      <c r="N25" s="60">
        <f>(1-food_insecure)*(0.49)+food_insecure*(0.7)</f>
        <v>0.62922999999999996</v>
      </c>
      <c r="O25" s="60">
        <f>(1-food_insecure)*(0.49)+food_insecure*(0.7)</f>
        <v>0.62922999999999996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0.24311931612710952</v>
      </c>
      <c r="M26" s="60">
        <f>(1-food_insecure)*(0.21)+food_insecure*(0.3)</f>
        <v>0.26966999999999997</v>
      </c>
      <c r="N26" s="60">
        <f>(1-food_insecure)*(0.21)+food_insecure*(0.3)</f>
        <v>0.26966999999999997</v>
      </c>
      <c r="O26" s="60">
        <f>(1-food_insecure)*(0.21)+food_insecure*(0.3)</f>
        <v>0.26966999999999997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9.1146078022956878E-2</v>
      </c>
      <c r="M27" s="60">
        <f>(1-food_insecure)*(0.3)</f>
        <v>0.10110000000000002</v>
      </c>
      <c r="N27" s="60">
        <f>(1-food_insecure)*(0.3)</f>
        <v>0.10110000000000002</v>
      </c>
      <c r="O27" s="60">
        <f>(1-food_insecure)*(0.3)</f>
        <v>0.10110000000000002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9.8456201553344724E-2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181586.0045999999</v>
      </c>
      <c r="C2" s="49">
        <v>314000</v>
      </c>
      <c r="D2" s="49">
        <v>505000</v>
      </c>
      <c r="E2" s="49">
        <v>311000</v>
      </c>
      <c r="F2" s="49">
        <v>207000</v>
      </c>
      <c r="G2" s="17">
        <f t="shared" ref="G2:G13" si="0">C2+D2+E2+F2</f>
        <v>1337000</v>
      </c>
      <c r="H2" s="17">
        <f t="shared" ref="H2:H13" si="1">(B2 + stillbirth*B2/(1000-stillbirth))/(1-abortion)</f>
        <v>211916.43006598792</v>
      </c>
      <c r="I2" s="17">
        <f t="shared" ref="I2:I13" si="2">G2-H2</f>
        <v>1125083.5699340121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184732.29500000001</v>
      </c>
      <c r="C3" s="50">
        <v>319000</v>
      </c>
      <c r="D3" s="50">
        <v>523000</v>
      </c>
      <c r="E3" s="50">
        <v>324000</v>
      </c>
      <c r="F3" s="50">
        <v>213000</v>
      </c>
      <c r="G3" s="17">
        <f t="shared" si="0"/>
        <v>1379000</v>
      </c>
      <c r="H3" s="17">
        <f t="shared" si="1"/>
        <v>215588.24734611166</v>
      </c>
      <c r="I3" s="17">
        <f t="shared" si="2"/>
        <v>1163411.7526538884</v>
      </c>
    </row>
    <row r="4" spans="1:9" ht="15.75" customHeight="1" x14ac:dyDescent="0.25">
      <c r="A4" s="5">
        <f t="shared" si="3"/>
        <v>2026</v>
      </c>
      <c r="B4" s="49">
        <v>186966.78479999999</v>
      </c>
      <c r="C4" s="50">
        <v>323000</v>
      </c>
      <c r="D4" s="50">
        <v>538000</v>
      </c>
      <c r="E4" s="50">
        <v>336000</v>
      </c>
      <c r="F4" s="50">
        <v>221000</v>
      </c>
      <c r="G4" s="17">
        <f t="shared" si="0"/>
        <v>1418000</v>
      </c>
      <c r="H4" s="17">
        <f t="shared" si="1"/>
        <v>218195.96539397526</v>
      </c>
      <c r="I4" s="17">
        <f t="shared" si="2"/>
        <v>1199804.0346060246</v>
      </c>
    </row>
    <row r="5" spans="1:9" ht="15.75" customHeight="1" x14ac:dyDescent="0.25">
      <c r="A5" s="5">
        <f t="shared" si="3"/>
        <v>2027</v>
      </c>
      <c r="B5" s="49">
        <v>189148.5796</v>
      </c>
      <c r="C5" s="50">
        <v>326000</v>
      </c>
      <c r="D5" s="50">
        <v>552000</v>
      </c>
      <c r="E5" s="50">
        <v>351000</v>
      </c>
      <c r="F5" s="50">
        <v>227000</v>
      </c>
      <c r="G5" s="17">
        <f t="shared" si="0"/>
        <v>1456000</v>
      </c>
      <c r="H5" s="17">
        <f t="shared" si="1"/>
        <v>220742.18676258251</v>
      </c>
      <c r="I5" s="17">
        <f t="shared" si="2"/>
        <v>1235257.8132374175</v>
      </c>
    </row>
    <row r="6" spans="1:9" ht="15.75" customHeight="1" x14ac:dyDescent="0.25">
      <c r="A6" s="5">
        <f t="shared" si="3"/>
        <v>2028</v>
      </c>
      <c r="B6" s="49">
        <v>191276.64319999999</v>
      </c>
      <c r="C6" s="50">
        <v>330000</v>
      </c>
      <c r="D6" s="50">
        <v>566000</v>
      </c>
      <c r="E6" s="50">
        <v>367000</v>
      </c>
      <c r="F6" s="50">
        <v>235000</v>
      </c>
      <c r="G6" s="17">
        <f t="shared" si="0"/>
        <v>1498000</v>
      </c>
      <c r="H6" s="17">
        <f t="shared" si="1"/>
        <v>223225.70217479052</v>
      </c>
      <c r="I6" s="17">
        <f t="shared" si="2"/>
        <v>1274774.2978252096</v>
      </c>
    </row>
    <row r="7" spans="1:9" ht="15.75" customHeight="1" x14ac:dyDescent="0.25">
      <c r="A7" s="5">
        <f t="shared" si="3"/>
        <v>2029</v>
      </c>
      <c r="B7" s="49">
        <v>193414.48620000001</v>
      </c>
      <c r="C7" s="50">
        <v>334000</v>
      </c>
      <c r="D7" s="50">
        <v>580000</v>
      </c>
      <c r="E7" s="50">
        <v>384000</v>
      </c>
      <c r="F7" s="50">
        <v>242000</v>
      </c>
      <c r="G7" s="17">
        <f t="shared" si="0"/>
        <v>1540000</v>
      </c>
      <c r="H7" s="17">
        <f t="shared" si="1"/>
        <v>225720.63044638027</v>
      </c>
      <c r="I7" s="17">
        <f t="shared" si="2"/>
        <v>1314279.3695536198</v>
      </c>
    </row>
    <row r="8" spans="1:9" ht="15.75" customHeight="1" x14ac:dyDescent="0.25">
      <c r="A8" s="5">
        <f t="shared" si="3"/>
        <v>2030</v>
      </c>
      <c r="B8" s="49">
        <v>195527.07199999999</v>
      </c>
      <c r="C8" s="50">
        <v>337000</v>
      </c>
      <c r="D8" s="50">
        <v>592000</v>
      </c>
      <c r="E8" s="50">
        <v>401000</v>
      </c>
      <c r="F8" s="50">
        <v>250000</v>
      </c>
      <c r="G8" s="17">
        <f t="shared" si="0"/>
        <v>1580000</v>
      </c>
      <c r="H8" s="17">
        <f t="shared" si="1"/>
        <v>228186.082791842</v>
      </c>
      <c r="I8" s="17">
        <f t="shared" si="2"/>
        <v>1351813.9172081579</v>
      </c>
    </row>
    <row r="9" spans="1:9" ht="15.75" customHeight="1" x14ac:dyDescent="0.25">
      <c r="A9" s="5">
        <f t="shared" si="3"/>
        <v>2031</v>
      </c>
      <c r="B9" s="49">
        <v>197518.65305714289</v>
      </c>
      <c r="C9" s="50">
        <v>340285.71428571432</v>
      </c>
      <c r="D9" s="50">
        <v>604428.57142857148</v>
      </c>
      <c r="E9" s="50">
        <v>413857.14285714278</v>
      </c>
      <c r="F9" s="50">
        <v>256142.8571428571</v>
      </c>
      <c r="G9" s="17">
        <f t="shared" si="0"/>
        <v>1614714.2857142857</v>
      </c>
      <c r="H9" s="17">
        <f t="shared" si="1"/>
        <v>230510.31889553546</v>
      </c>
      <c r="I9" s="17">
        <f t="shared" si="2"/>
        <v>1384203.9668187501</v>
      </c>
    </row>
    <row r="10" spans="1:9" ht="15.75" customHeight="1" x14ac:dyDescent="0.25">
      <c r="A10" s="5">
        <f t="shared" si="3"/>
        <v>2032</v>
      </c>
      <c r="B10" s="49">
        <v>199345.2756367347</v>
      </c>
      <c r="C10" s="50">
        <v>343326.53061224491</v>
      </c>
      <c r="D10" s="50">
        <v>616061.22448979598</v>
      </c>
      <c r="E10" s="50">
        <v>426693.87755102041</v>
      </c>
      <c r="F10" s="50">
        <v>262306.12244897959</v>
      </c>
      <c r="G10" s="17">
        <f t="shared" si="0"/>
        <v>1648387.7551020409</v>
      </c>
      <c r="H10" s="17">
        <f t="shared" si="1"/>
        <v>232642.043402596</v>
      </c>
      <c r="I10" s="17">
        <f t="shared" si="2"/>
        <v>1415745.711699445</v>
      </c>
    </row>
    <row r="11" spans="1:9" ht="15.75" customHeight="1" x14ac:dyDescent="0.25">
      <c r="A11" s="5">
        <f t="shared" si="3"/>
        <v>2033</v>
      </c>
      <c r="B11" s="49">
        <v>201113.63147055401</v>
      </c>
      <c r="C11" s="50">
        <v>346230.32069970842</v>
      </c>
      <c r="D11" s="50">
        <v>627212.82798833831</v>
      </c>
      <c r="E11" s="50">
        <v>439650.14577259478</v>
      </c>
      <c r="F11" s="50">
        <v>268206.99708454811</v>
      </c>
      <c r="G11" s="17">
        <f t="shared" si="0"/>
        <v>1681300.2915451895</v>
      </c>
      <c r="H11" s="17">
        <f t="shared" si="1"/>
        <v>234705.76883239902</v>
      </c>
      <c r="I11" s="17">
        <f t="shared" si="2"/>
        <v>1446594.5227127904</v>
      </c>
    </row>
    <row r="12" spans="1:9" ht="15.75" customHeight="1" x14ac:dyDescent="0.25">
      <c r="A12" s="5">
        <f t="shared" si="3"/>
        <v>2034</v>
      </c>
      <c r="B12" s="49">
        <v>202822.92459491879</v>
      </c>
      <c r="C12" s="50">
        <v>349120.3665139525</v>
      </c>
      <c r="D12" s="50">
        <v>637957.51770095807</v>
      </c>
      <c r="E12" s="50">
        <v>452314.45231153688</v>
      </c>
      <c r="F12" s="50">
        <v>274093.71095376927</v>
      </c>
      <c r="G12" s="17">
        <f t="shared" si="0"/>
        <v>1713486.0474802167</v>
      </c>
      <c r="H12" s="17">
        <f t="shared" si="1"/>
        <v>236700.56627094414</v>
      </c>
      <c r="I12" s="17">
        <f t="shared" si="2"/>
        <v>1476785.4812092725</v>
      </c>
    </row>
    <row r="13" spans="1:9" ht="15.75" customHeight="1" x14ac:dyDescent="0.25">
      <c r="A13" s="5">
        <f t="shared" si="3"/>
        <v>2035</v>
      </c>
      <c r="B13" s="49">
        <v>204472.39336562151</v>
      </c>
      <c r="C13" s="50">
        <v>351851.84744451707</v>
      </c>
      <c r="D13" s="50">
        <v>648237.16308680922</v>
      </c>
      <c r="E13" s="50">
        <v>464502.231213185</v>
      </c>
      <c r="F13" s="50">
        <v>279678.52680430782</v>
      </c>
      <c r="G13" s="17">
        <f t="shared" si="0"/>
        <v>1744269.7685488192</v>
      </c>
      <c r="H13" s="17">
        <f t="shared" si="1"/>
        <v>238625.54685610899</v>
      </c>
      <c r="I13" s="17">
        <f t="shared" si="2"/>
        <v>1505644.2216927102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0.58467642823500321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0.52582588275836317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0.85309273148180753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0.82060643849950399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0.85309273148180753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0.82060643849950399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0.38354567242082899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0.328907449199696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0.81775898478730358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0.77947893769153143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0.81775898478730358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0.77947893769153143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0.90105334208885912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0.87765175521128447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0.88897082937632066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0.86314566224795597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0.88897082937632066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0.86314566224795597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0.86261849155103754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2.688439731156032E-2</v>
      </c>
    </row>
    <row r="4" spans="1:8" ht="15.75" customHeight="1" x14ac:dyDescent="0.25">
      <c r="B4" s="19" t="s">
        <v>69</v>
      </c>
      <c r="C4" s="101">
        <v>7.0187992981200861E-2</v>
      </c>
    </row>
    <row r="5" spans="1:8" ht="15.75" customHeight="1" x14ac:dyDescent="0.25">
      <c r="B5" s="19" t="s">
        <v>70</v>
      </c>
      <c r="C5" s="101">
        <v>0.1133985886601412</v>
      </c>
    </row>
    <row r="6" spans="1:8" ht="15.75" customHeight="1" x14ac:dyDescent="0.25">
      <c r="B6" s="19" t="s">
        <v>71</v>
      </c>
      <c r="C6" s="101">
        <v>0.24461647553835281</v>
      </c>
    </row>
    <row r="7" spans="1:8" ht="15.75" customHeight="1" x14ac:dyDescent="0.25">
      <c r="B7" s="19" t="s">
        <v>72</v>
      </c>
      <c r="C7" s="101">
        <v>0.38315536168446312</v>
      </c>
    </row>
    <row r="8" spans="1:8" ht="15.75" customHeight="1" x14ac:dyDescent="0.25">
      <c r="B8" s="19" t="s">
        <v>73</v>
      </c>
      <c r="C8" s="101">
        <v>1.542919845708019E-2</v>
      </c>
    </row>
    <row r="9" spans="1:8" ht="15.75" customHeight="1" x14ac:dyDescent="0.25">
      <c r="B9" s="19" t="s">
        <v>74</v>
      </c>
      <c r="C9" s="101">
        <v>4.0559195944080341E-2</v>
      </c>
    </row>
    <row r="10" spans="1:8" ht="15.75" customHeight="1" x14ac:dyDescent="0.25">
      <c r="B10" s="19" t="s">
        <v>75</v>
      </c>
      <c r="C10" s="101">
        <v>0.1057687894231211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0.13308933393427699</v>
      </c>
      <c r="D14" s="55">
        <v>0.13308933393427699</v>
      </c>
      <c r="E14" s="55">
        <v>0.13308933393427699</v>
      </c>
      <c r="F14" s="55">
        <v>0.13308933393427699</v>
      </c>
    </row>
    <row r="15" spans="1:8" ht="15.75" customHeight="1" x14ac:dyDescent="0.25">
      <c r="B15" s="19" t="s">
        <v>82</v>
      </c>
      <c r="C15" s="101">
        <v>0.18058363148629969</v>
      </c>
      <c r="D15" s="101">
        <v>0.18058363148629969</v>
      </c>
      <c r="E15" s="101">
        <v>0.18058363148629969</v>
      </c>
      <c r="F15" s="101">
        <v>0.18058363148629969</v>
      </c>
    </row>
    <row r="16" spans="1:8" ht="15.75" customHeight="1" x14ac:dyDescent="0.25">
      <c r="B16" s="19" t="s">
        <v>83</v>
      </c>
      <c r="C16" s="101">
        <v>3.6025281426369758E-2</v>
      </c>
      <c r="D16" s="101">
        <v>3.6025281426369758E-2</v>
      </c>
      <c r="E16" s="101">
        <v>3.6025281426369758E-2</v>
      </c>
      <c r="F16" s="101">
        <v>3.6025281426369758E-2</v>
      </c>
    </row>
    <row r="17" spans="1:8" ht="15.75" customHeight="1" x14ac:dyDescent="0.25">
      <c r="B17" s="19" t="s">
        <v>84</v>
      </c>
      <c r="C17" s="101">
        <v>0.13883744675015419</v>
      </c>
      <c r="D17" s="101">
        <v>0.13883744675015419</v>
      </c>
      <c r="E17" s="101">
        <v>0.13883744675015419</v>
      </c>
      <c r="F17" s="101">
        <v>0.13883744675015419</v>
      </c>
    </row>
    <row r="18" spans="1:8" ht="15.75" customHeight="1" x14ac:dyDescent="0.25">
      <c r="B18" s="19" t="s">
        <v>85</v>
      </c>
      <c r="C18" s="101">
        <v>0.33438557402862412</v>
      </c>
      <c r="D18" s="101">
        <v>0.33438557402862412</v>
      </c>
      <c r="E18" s="101">
        <v>0.33438557402862412</v>
      </c>
      <c r="F18" s="101">
        <v>0.33438557402862412</v>
      </c>
    </row>
    <row r="19" spans="1:8" ht="15.75" customHeight="1" x14ac:dyDescent="0.25">
      <c r="B19" s="19" t="s">
        <v>86</v>
      </c>
      <c r="C19" s="101">
        <v>1.1710238862437151E-2</v>
      </c>
      <c r="D19" s="101">
        <v>1.1710238862437151E-2</v>
      </c>
      <c r="E19" s="101">
        <v>1.1710238862437151E-2</v>
      </c>
      <c r="F19" s="101">
        <v>1.1710238862437151E-2</v>
      </c>
    </row>
    <row r="20" spans="1:8" ht="15.75" customHeight="1" x14ac:dyDescent="0.25">
      <c r="B20" s="19" t="s">
        <v>87</v>
      </c>
      <c r="C20" s="101">
        <v>2.6569035418279138E-2</v>
      </c>
      <c r="D20" s="101">
        <v>2.6569035418279138E-2</v>
      </c>
      <c r="E20" s="101">
        <v>2.6569035418279138E-2</v>
      </c>
      <c r="F20" s="101">
        <v>2.6569035418279138E-2</v>
      </c>
    </row>
    <row r="21" spans="1:8" ht="15.75" customHeight="1" x14ac:dyDescent="0.25">
      <c r="B21" s="19" t="s">
        <v>88</v>
      </c>
      <c r="C21" s="101">
        <v>3.1875099182273318E-2</v>
      </c>
      <c r="D21" s="101">
        <v>3.1875099182273318E-2</v>
      </c>
      <c r="E21" s="101">
        <v>3.1875099182273318E-2</v>
      </c>
      <c r="F21" s="101">
        <v>3.1875099182273318E-2</v>
      </c>
    </row>
    <row r="22" spans="1:8" ht="15.75" customHeight="1" x14ac:dyDescent="0.25">
      <c r="B22" s="19" t="s">
        <v>89</v>
      </c>
      <c r="C22" s="101">
        <v>0.1069243589112856</v>
      </c>
      <c r="D22" s="101">
        <v>0.1069243589112856</v>
      </c>
      <c r="E22" s="101">
        <v>0.1069243589112856</v>
      </c>
      <c r="F22" s="101">
        <v>0.1069243589112856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8.640991000000002E-2</v>
      </c>
    </row>
    <row r="27" spans="1:8" ht="15.75" customHeight="1" x14ac:dyDescent="0.25">
      <c r="B27" s="19" t="s">
        <v>92</v>
      </c>
      <c r="C27" s="101">
        <v>8.5227879999999999E-3</v>
      </c>
    </row>
    <row r="28" spans="1:8" ht="15.75" customHeight="1" x14ac:dyDescent="0.25">
      <c r="B28" s="19" t="s">
        <v>93</v>
      </c>
      <c r="C28" s="101">
        <v>0.151297399</v>
      </c>
    </row>
    <row r="29" spans="1:8" ht="15.75" customHeight="1" x14ac:dyDescent="0.25">
      <c r="B29" s="19" t="s">
        <v>94</v>
      </c>
      <c r="C29" s="101">
        <v>0.16589246799999999</v>
      </c>
    </row>
    <row r="30" spans="1:8" ht="15.75" customHeight="1" x14ac:dyDescent="0.25">
      <c r="B30" s="19" t="s">
        <v>95</v>
      </c>
      <c r="C30" s="101">
        <v>0.10344083900000001</v>
      </c>
    </row>
    <row r="31" spans="1:8" ht="15.75" customHeight="1" x14ac:dyDescent="0.25">
      <c r="B31" s="19" t="s">
        <v>96</v>
      </c>
      <c r="C31" s="101">
        <v>0.10754699400000001</v>
      </c>
    </row>
    <row r="32" spans="1:8" ht="15.75" customHeight="1" x14ac:dyDescent="0.25">
      <c r="B32" s="19" t="s">
        <v>97</v>
      </c>
      <c r="C32" s="101">
        <v>1.8445415E-2</v>
      </c>
    </row>
    <row r="33" spans="2:3" ht="15.75" customHeight="1" x14ac:dyDescent="0.25">
      <c r="B33" s="19" t="s">
        <v>98</v>
      </c>
      <c r="C33" s="101">
        <v>8.3029338999999994E-2</v>
      </c>
    </row>
    <row r="34" spans="2:3" ht="15.75" customHeight="1" x14ac:dyDescent="0.25">
      <c r="B34" s="19" t="s">
        <v>99</v>
      </c>
      <c r="C34" s="101">
        <v>0.27541484799999999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0.54098887677353402</v>
      </c>
      <c r="D2" s="52">
        <f>IFERROR(1-_xlfn.NORM.DIST(_xlfn.NORM.INV(SUM(D4:D5), 0, 1) + 1, 0, 1, TRUE), "")</f>
        <v>0.54098887677353402</v>
      </c>
      <c r="E2" s="52">
        <f>IFERROR(1-_xlfn.NORM.DIST(_xlfn.NORM.INV(SUM(E4:E5), 0, 1) + 1, 0, 1, TRUE), "")</f>
        <v>0.42579575947284387</v>
      </c>
      <c r="F2" s="52">
        <f>IFERROR(1-_xlfn.NORM.DIST(_xlfn.NORM.INV(SUM(F4:F5), 0, 1) + 1, 0, 1, TRUE), "")</f>
        <v>0.24679991575928484</v>
      </c>
      <c r="G2" s="52">
        <f>IFERROR(1-_xlfn.NORM.DIST(_xlfn.NORM.INV(SUM(G4:G5), 0, 1) + 1, 0, 1, TRUE), "")</f>
        <v>0.17238931846307948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0.32398132322646589</v>
      </c>
      <c r="D3" s="52">
        <f>IFERROR(_xlfn.NORM.DIST(_xlfn.NORM.INV(SUM(D4:D5), 0, 1) + 1, 0, 1, TRUE) - SUM(D4:D5), "")</f>
        <v>0.32398132322646589</v>
      </c>
      <c r="E3" s="52">
        <f>IFERROR(_xlfn.NORM.DIST(_xlfn.NORM.INV(SUM(E4:E5), 0, 1) + 1, 0, 1, TRUE) - SUM(E4:E5), "")</f>
        <v>0.36606994052715613</v>
      </c>
      <c r="F3" s="52">
        <f>IFERROR(_xlfn.NORM.DIST(_xlfn.NORM.INV(SUM(F4:F5), 0, 1) + 1, 0, 1, TRUE) - SUM(F4:F5), "")</f>
        <v>0.37697318424071513</v>
      </c>
      <c r="G3" s="52">
        <f>IFERROR(_xlfn.NORM.DIST(_xlfn.NORM.INV(SUM(G4:G5), 0, 1) + 1, 0, 1, TRUE) - SUM(G4:G5), "")</f>
        <v>0.34963488153692052</v>
      </c>
    </row>
    <row r="4" spans="1:15" ht="15.75" customHeight="1" x14ac:dyDescent="0.25">
      <c r="B4" s="5" t="s">
        <v>104</v>
      </c>
      <c r="C4" s="45">
        <v>9.4684299999999999E-2</v>
      </c>
      <c r="D4" s="53">
        <v>9.4684299999999999E-2</v>
      </c>
      <c r="E4" s="53">
        <v>0.12541479999999999</v>
      </c>
      <c r="F4" s="53">
        <v>0.20625650000000001</v>
      </c>
      <c r="G4" s="53">
        <v>0.2217944</v>
      </c>
    </row>
    <row r="5" spans="1:15" ht="15.75" customHeight="1" x14ac:dyDescent="0.25">
      <c r="B5" s="5" t="s">
        <v>105</v>
      </c>
      <c r="C5" s="45">
        <v>4.0345500000000013E-2</v>
      </c>
      <c r="D5" s="53">
        <v>4.0345500000000013E-2</v>
      </c>
      <c r="E5" s="53">
        <v>8.2719500000000001E-2</v>
      </c>
      <c r="F5" s="53">
        <v>0.16997039999999999</v>
      </c>
      <c r="G5" s="53">
        <v>0.2561814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0.67415882215099798</v>
      </c>
      <c r="D8" s="52">
        <f>IFERROR(1-_xlfn.NORM.DIST(_xlfn.NORM.INV(SUM(D10:D11), 0, 1) + 1, 0, 1, TRUE), "")</f>
        <v>0.67415882215099798</v>
      </c>
      <c r="E8" s="52">
        <f>IFERROR(1-_xlfn.NORM.DIST(_xlfn.NORM.INV(SUM(E10:E11), 0, 1) + 1, 0, 1, TRUE), "")</f>
        <v>0.63351922855674503</v>
      </c>
      <c r="F8" s="52">
        <f>IFERROR(1-_xlfn.NORM.DIST(_xlfn.NORM.INV(SUM(F10:F11), 0, 1) + 1, 0, 1, TRUE), "")</f>
        <v>0.67030316109715538</v>
      </c>
      <c r="G8" s="52">
        <f>IFERROR(1-_xlfn.NORM.DIST(_xlfn.NORM.INV(SUM(G10:G11), 0, 1) + 1, 0, 1, TRUE), "")</f>
        <v>0.77904173855408676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0.25251057784900199</v>
      </c>
      <c r="D9" s="52">
        <f>IFERROR(_xlfn.NORM.DIST(_xlfn.NORM.INV(SUM(D10:D11), 0, 1) + 1, 0, 1, TRUE) - SUM(D10:D11), "")</f>
        <v>0.25251057784900199</v>
      </c>
      <c r="E9" s="52">
        <f>IFERROR(_xlfn.NORM.DIST(_xlfn.NORM.INV(SUM(E10:E11), 0, 1) + 1, 0, 1, TRUE) - SUM(E10:E11), "")</f>
        <v>0.27655117144325503</v>
      </c>
      <c r="F9" s="52">
        <f>IFERROR(_xlfn.NORM.DIST(_xlfn.NORM.INV(SUM(F10:F11), 0, 1) + 1, 0, 1, TRUE) - SUM(F10:F11), "")</f>
        <v>0.25486923890284463</v>
      </c>
      <c r="G9" s="52">
        <f>IFERROR(_xlfn.NORM.DIST(_xlfn.NORM.INV(SUM(G10:G11), 0, 1) + 1, 0, 1, TRUE) - SUM(G10:G11), "")</f>
        <v>0.18250806144591319</v>
      </c>
    </row>
    <row r="10" spans="1:15" ht="15.75" customHeight="1" x14ac:dyDescent="0.25">
      <c r="B10" s="5" t="s">
        <v>109</v>
      </c>
      <c r="C10" s="45">
        <v>4.17241E-2</v>
      </c>
      <c r="D10" s="53">
        <v>4.17241E-2</v>
      </c>
      <c r="E10" s="53">
        <v>7.1251800000000004E-2</v>
      </c>
      <c r="F10" s="53">
        <v>5.38188E-2</v>
      </c>
      <c r="G10" s="53">
        <v>2.83921E-2</v>
      </c>
    </row>
    <row r="11" spans="1:15" ht="15.75" customHeight="1" x14ac:dyDescent="0.25">
      <c r="B11" s="5" t="s">
        <v>110</v>
      </c>
      <c r="C11" s="45">
        <v>3.1606500000000003E-2</v>
      </c>
      <c r="D11" s="53">
        <v>3.1606500000000003E-2</v>
      </c>
      <c r="E11" s="53">
        <v>1.8677800000000001E-2</v>
      </c>
      <c r="F11" s="53">
        <v>2.1008800000000001E-2</v>
      </c>
      <c r="G11" s="53">
        <v>1.00581E-2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0.82913434649999995</v>
      </c>
      <c r="D14" s="54">
        <v>0.83222591652800004</v>
      </c>
      <c r="E14" s="54">
        <v>0.83222591652800004</v>
      </c>
      <c r="F14" s="54">
        <v>0.69540820231900002</v>
      </c>
      <c r="G14" s="54">
        <v>0.69540820231900002</v>
      </c>
      <c r="H14" s="45">
        <v>0.52300000000000002</v>
      </c>
      <c r="I14" s="55">
        <v>0.52300000000000002</v>
      </c>
      <c r="J14" s="55">
        <v>0.52300000000000002</v>
      </c>
      <c r="K14" s="55">
        <v>0.52300000000000002</v>
      </c>
      <c r="L14" s="45">
        <v>0.45400000000000001</v>
      </c>
      <c r="M14" s="55">
        <v>0.45400000000000001</v>
      </c>
      <c r="N14" s="55">
        <v>0.45400000000000001</v>
      </c>
      <c r="O14" s="55">
        <v>0.45400000000000001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0.36746156362229559</v>
      </c>
      <c r="D15" s="52">
        <f t="shared" si="0"/>
        <v>0.36883170726829484</v>
      </c>
      <c r="E15" s="52">
        <f t="shared" si="0"/>
        <v>0.36883170726829484</v>
      </c>
      <c r="F15" s="52">
        <f t="shared" si="0"/>
        <v>0.30819587496115075</v>
      </c>
      <c r="G15" s="52">
        <f t="shared" si="0"/>
        <v>0.30819587496115075</v>
      </c>
      <c r="H15" s="52">
        <f t="shared" si="0"/>
        <v>0.23178680100000007</v>
      </c>
      <c r="I15" s="52">
        <f t="shared" si="0"/>
        <v>0.23178680100000007</v>
      </c>
      <c r="J15" s="52">
        <f t="shared" si="0"/>
        <v>0.23178680100000007</v>
      </c>
      <c r="K15" s="52">
        <f t="shared" si="0"/>
        <v>0.23178680100000007</v>
      </c>
      <c r="L15" s="52">
        <f t="shared" si="0"/>
        <v>0.20120689800000005</v>
      </c>
      <c r="M15" s="52">
        <f t="shared" si="0"/>
        <v>0.20120689800000005</v>
      </c>
      <c r="N15" s="52">
        <f t="shared" si="0"/>
        <v>0.20120689800000005</v>
      </c>
      <c r="O15" s="52">
        <f t="shared" si="0"/>
        <v>0.20120689800000005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0.68534890000000004</v>
      </c>
      <c r="D2" s="53">
        <v>0.3043807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0.17904149999999999</v>
      </c>
      <c r="D3" s="53">
        <v>0.20097799999999999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0.11440980000000001</v>
      </c>
      <c r="D4" s="53">
        <v>0.46895799999999999</v>
      </c>
      <c r="E4" s="53">
        <v>0.96708879999999997</v>
      </c>
      <c r="F4" s="53">
        <v>0.68774510000000011</v>
      </c>
      <c r="G4" s="53">
        <v>0</v>
      </c>
    </row>
    <row r="5" spans="1:7" x14ac:dyDescent="0.25">
      <c r="B5" s="3" t="s">
        <v>122</v>
      </c>
      <c r="C5" s="52">
        <v>2.1199900000000001E-2</v>
      </c>
      <c r="D5" s="52">
        <v>2.5683399999999999E-2</v>
      </c>
      <c r="E5" s="52">
        <f>1-SUM(E2:E4)</f>
        <v>3.2911200000000029E-2</v>
      </c>
      <c r="F5" s="52">
        <f>1-SUM(F2:F4)</f>
        <v>0.31225489999999989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E102D-111B-4D9E-B4F2-9185D2A8CCDE}"/>
</file>

<file path=customXml/itemProps2.xml><?xml version="1.0" encoding="utf-8"?>
<ds:datastoreItem xmlns:ds="http://schemas.openxmlformats.org/officeDocument/2006/customXml" ds:itemID="{4F07CA8E-2724-4B0D-8996-45499BE2DE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2024-03-26T04:24:19Z</dcterms:modified>
</cp:coreProperties>
</file>