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CAB3F4A-B3CD-4A00-BA63-8237C42DDF02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29" i="2"/>
  <c r="A21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5" i="2" l="1"/>
  <c r="A23" i="2"/>
  <c r="A31" i="2"/>
  <c r="A14" i="2"/>
  <c r="A40" i="2"/>
  <c r="A17" i="2"/>
  <c r="A25" i="2"/>
  <c r="A33" i="2"/>
  <c r="A22" i="2"/>
  <c r="A30" i="2"/>
  <c r="A38" i="2"/>
  <c r="A16" i="2"/>
  <c r="A24" i="2"/>
  <c r="A3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<sst xmlns="http://schemas.openxmlformats.org/spreadsheetml/2006/main" count="2092" uniqueCount="341">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</sst>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54492174.5</v>
      </c>
    </row>
    <row r="8" spans="1:3" ht="15" customHeight="1" x14ac:dyDescent="0.25">
      <c r="B8" s="5" t="s">
        <v>8</v>
      </c>
      <c r="C8" s="44">
        <v>5.0000000000000001E-3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7.980000000000001E-2</v>
      </c>
    </row>
    <row r="24" spans="1:3" ht="15" customHeight="1" x14ac:dyDescent="0.25">
      <c r="B24" s="15" t="s">
        <v>22</v>
      </c>
      <c r="C24" s="45">
        <v>0.68840000000000001</v>
      </c>
    </row>
    <row r="25" spans="1:3" ht="15" customHeight="1" x14ac:dyDescent="0.25">
      <c r="B25" s="15" t="s">
        <v>23</v>
      </c>
      <c r="C25" s="45">
        <v>0.20130000000000001</v>
      </c>
    </row>
    <row r="26" spans="1:3" ht="15" customHeight="1" x14ac:dyDescent="0.25">
      <c r="B26" s="15" t="s">
        <v>24</v>
      </c>
      <c r="C26" s="45">
        <v>3.0499999999999999E-2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0.40385805873750502</v>
      </c>
    </row>
    <row r="30" spans="1:3" ht="14.25" customHeight="1" x14ac:dyDescent="0.25">
      <c r="B30" s="25" t="s">
        <v>27</v>
      </c>
      <c r="C30" s="99">
        <v>3.4597339605538499E-2</v>
      </c>
    </row>
    <row r="31" spans="1:3" ht="14.25" customHeight="1" x14ac:dyDescent="0.25">
      <c r="B31" s="25" t="s">
        <v>28</v>
      </c>
      <c r="C31" s="99">
        <v>5.9568417955223898E-2</v>
      </c>
    </row>
    <row r="32" spans="1:3" ht="14.25" customHeight="1" x14ac:dyDescent="0.25">
      <c r="B32" s="25" t="s">
        <v>29</v>
      </c>
      <c r="C32" s="99">
        <v>0.50197618370173303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3.1912600000000002</v>
      </c>
    </row>
    <row r="38" spans="1:5" ht="15" customHeight="1" x14ac:dyDescent="0.25">
      <c r="B38" s="11" t="s">
        <v>34</v>
      </c>
      <c r="C38" s="43">
        <v>5.0500699999999998</v>
      </c>
      <c r="D38" s="12"/>
      <c r="E38" s="13"/>
    </row>
    <row r="39" spans="1:5" ht="15" customHeight="1" x14ac:dyDescent="0.25">
      <c r="B39" s="11" t="s">
        <v>35</v>
      </c>
      <c r="C39" s="43">
        <v>6.93459</v>
      </c>
      <c r="D39" s="12"/>
      <c r="E39" s="12"/>
    </row>
    <row r="40" spans="1:5" ht="15" customHeight="1" x14ac:dyDescent="0.25">
      <c r="B40" s="11" t="s">
        <v>36</v>
      </c>
      <c r="C40" s="100">
        <v>0.23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4.8971999999999998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5.2434999999999999E-3</v>
      </c>
      <c r="D45" s="12"/>
    </row>
    <row r="46" spans="1:5" ht="15.75" customHeight="1" x14ac:dyDescent="0.25">
      <c r="B46" s="11" t="s">
        <v>41</v>
      </c>
      <c r="C46" s="45">
        <v>5.6247199999999997E-2</v>
      </c>
      <c r="D46" s="12"/>
    </row>
    <row r="47" spans="1:5" ht="15.75" customHeight="1" x14ac:dyDescent="0.25">
      <c r="B47" s="11" t="s">
        <v>42</v>
      </c>
      <c r="C47" s="45">
        <v>6.706680000000001E-2</v>
      </c>
      <c r="D47" s="12"/>
      <c r="E47" s="13"/>
    </row>
    <row r="48" spans="1:5" ht="15" customHeight="1" x14ac:dyDescent="0.25">
      <c r="B48" s="11" t="s">
        <v>43</v>
      </c>
      <c r="C48" s="46">
        <v>0.87144250000000001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0.65754500000000005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4.9525832999999901E-2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83.410471363702499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40.449016074200848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812.31808725464009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2.9368272794280301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13.58131551799676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13.58131551799676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13.58131551799676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13.58131551799676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13.58131551799676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13.58131551799676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1.288081317892106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18.60707793325918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18.60707793325918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39.938718228324198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23.735422745953461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4.6350477086017117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0.7423335392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19.14284064169528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171.57648799823241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0.97300645133854413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2.8242409092683909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0.95892359999999999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2.9611221982701048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0.21548583178571412</v>
      </c>
      <c r="C3" s="21">
        <f>frac_mam_1_5months * 2.6</f>
        <v>0.21548583178571412</v>
      </c>
      <c r="D3" s="21">
        <f>frac_mam_6_11months * 2.6</f>
        <v>0.22118084392857157</v>
      </c>
      <c r="E3" s="21">
        <f>frac_mam_12_23months * 2.6</f>
        <v>0.21263177000000003</v>
      </c>
      <c r="F3" s="21">
        <f>frac_mam_24_59months * 2.6</f>
        <v>0.16060133607142846</v>
      </c>
    </row>
    <row r="4" spans="1:6" ht="15.75" customHeight="1" x14ac:dyDescent="0.25">
      <c r="A4" s="3" t="s">
        <v>205</v>
      </c>
      <c r="B4" s="21">
        <f>frac_sam_1month * 2.6</f>
        <v>0.13967873678571435</v>
      </c>
      <c r="C4" s="21">
        <f>frac_sam_1_5months * 2.6</f>
        <v>0.13967873678571435</v>
      </c>
      <c r="D4" s="21">
        <f>frac_sam_6_11months * 2.6</f>
        <v>0.103009855</v>
      </c>
      <c r="E4" s="21">
        <f>frac_sam_12_23months * 2.6</f>
        <v>8.6590799285714365E-2</v>
      </c>
      <c r="F4" s="21">
        <f>frac_sam_24_59months * 2.6</f>
        <v>5.4946120357142823E-2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14200957.0496</v>
      </c>
      <c r="C2" s="49">
        <v>36681000</v>
      </c>
      <c r="D2" s="49">
        <v>73360000</v>
      </c>
      <c r="E2" s="49">
        <v>110005000</v>
      </c>
      <c r="F2" s="49">
        <v>92983000</v>
      </c>
      <c r="G2" s="17">
        <f t="shared" ref="G2:G13" si="0">C2+D2+E2+F2</f>
        <v>313029000</v>
      </c>
      <c r="H2" s="17">
        <f t="shared" ref="H2:H13" si="1">(B2 + stillbirth*B2/(1000-stillbirth))/(1-abortion)</f>
        <v>16216868.440855833</v>
      </c>
      <c r="I2" s="17">
        <f t="shared" ref="I2:I13" si="2">G2-H2</f>
        <v>296812131.55914414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13908740.274</v>
      </c>
      <c r="C3" s="50">
        <v>37048000</v>
      </c>
      <c r="D3" s="50">
        <v>72129000</v>
      </c>
      <c r="E3" s="50">
        <v>107266000</v>
      </c>
      <c r="F3" s="50">
        <v>93304000</v>
      </c>
      <c r="G3" s="17">
        <f t="shared" si="0"/>
        <v>309747000</v>
      </c>
      <c r="H3" s="17">
        <f t="shared" si="1"/>
        <v>15883169.733820466</v>
      </c>
      <c r="I3" s="17">
        <f t="shared" si="2"/>
        <v>293863830.26617956</v>
      </c>
    </row>
    <row r="4" spans="1:9" ht="15.75" customHeight="1" x14ac:dyDescent="0.25">
      <c r="A4" s="5">
        <f t="shared" si="3"/>
        <v>2026</v>
      </c>
      <c r="B4" s="49">
        <v>13753133.544600001</v>
      </c>
      <c r="C4" s="50">
        <v>37472000</v>
      </c>
      <c r="D4" s="50">
        <v>71407000</v>
      </c>
      <c r="E4" s="50">
        <v>103458000</v>
      </c>
      <c r="F4" s="50">
        <v>95027000</v>
      </c>
      <c r="G4" s="17">
        <f t="shared" si="0"/>
        <v>307364000</v>
      </c>
      <c r="H4" s="17">
        <f t="shared" si="1"/>
        <v>15705473.691900339</v>
      </c>
      <c r="I4" s="17">
        <f t="shared" si="2"/>
        <v>291658526.30809969</v>
      </c>
    </row>
    <row r="5" spans="1:9" ht="15.75" customHeight="1" x14ac:dyDescent="0.25">
      <c r="A5" s="5">
        <f t="shared" si="3"/>
        <v>2027</v>
      </c>
      <c r="B5" s="49">
        <v>13593779.126399999</v>
      </c>
      <c r="C5" s="50">
        <v>37924000</v>
      </c>
      <c r="D5" s="50">
        <v>71144000</v>
      </c>
      <c r="E5" s="50">
        <v>98392000</v>
      </c>
      <c r="F5" s="50">
        <v>98174000</v>
      </c>
      <c r="G5" s="17">
        <f t="shared" si="0"/>
        <v>305634000</v>
      </c>
      <c r="H5" s="17">
        <f t="shared" si="1"/>
        <v>15523497.954181215</v>
      </c>
      <c r="I5" s="17">
        <f t="shared" si="2"/>
        <v>290110502.04581881</v>
      </c>
    </row>
    <row r="6" spans="1:9" ht="15.75" customHeight="1" x14ac:dyDescent="0.25">
      <c r="A6" s="5">
        <f t="shared" si="3"/>
        <v>2028</v>
      </c>
      <c r="B6" s="49">
        <v>13430815.0428</v>
      </c>
      <c r="C6" s="50">
        <v>38336000</v>
      </c>
      <c r="D6" s="50">
        <v>71245000</v>
      </c>
      <c r="E6" s="50">
        <v>92668000</v>
      </c>
      <c r="F6" s="50">
        <v>102059000</v>
      </c>
      <c r="G6" s="17">
        <f t="shared" si="0"/>
        <v>304308000</v>
      </c>
      <c r="H6" s="17">
        <f t="shared" si="1"/>
        <v>15337400.1373161</v>
      </c>
      <c r="I6" s="17">
        <f t="shared" si="2"/>
        <v>288970599.86268389</v>
      </c>
    </row>
    <row r="7" spans="1:9" ht="15.75" customHeight="1" x14ac:dyDescent="0.25">
      <c r="A7" s="5">
        <f t="shared" si="3"/>
        <v>2029</v>
      </c>
      <c r="B7" s="49">
        <v>13264472.865599999</v>
      </c>
      <c r="C7" s="50">
        <v>38608000</v>
      </c>
      <c r="D7" s="50">
        <v>71575000</v>
      </c>
      <c r="E7" s="50">
        <v>87197000</v>
      </c>
      <c r="F7" s="50">
        <v>105608000</v>
      </c>
      <c r="G7" s="17">
        <f t="shared" si="0"/>
        <v>302988000</v>
      </c>
      <c r="H7" s="17">
        <f t="shared" si="1"/>
        <v>15147444.68611685</v>
      </c>
      <c r="I7" s="17">
        <f t="shared" si="2"/>
        <v>287840555.31388313</v>
      </c>
    </row>
    <row r="8" spans="1:9" ht="15.75" customHeight="1" x14ac:dyDescent="0.25">
      <c r="A8" s="5">
        <f t="shared" si="3"/>
        <v>2030</v>
      </c>
      <c r="B8" s="49">
        <v>13095034.755000001</v>
      </c>
      <c r="C8" s="50">
        <v>38677000</v>
      </c>
      <c r="D8" s="50">
        <v>72029000</v>
      </c>
      <c r="E8" s="50">
        <v>82576000</v>
      </c>
      <c r="F8" s="50">
        <v>108106000</v>
      </c>
      <c r="G8" s="17">
        <f t="shared" si="0"/>
        <v>301388000</v>
      </c>
      <c r="H8" s="17">
        <f t="shared" si="1"/>
        <v>14953953.815123424</v>
      </c>
      <c r="I8" s="17">
        <f t="shared" si="2"/>
        <v>286434046.18487656</v>
      </c>
    </row>
    <row r="9" spans="1:9" ht="15.75" customHeight="1" x14ac:dyDescent="0.25">
      <c r="A9" s="5">
        <f t="shared" si="3"/>
        <v>2031</v>
      </c>
      <c r="B9" s="49">
        <v>12937045.85577143</v>
      </c>
      <c r="C9" s="50">
        <v>38962142.857142858</v>
      </c>
      <c r="D9" s="50">
        <v>71838857.142857149</v>
      </c>
      <c r="E9" s="50">
        <v>78657571.428571433</v>
      </c>
      <c r="F9" s="50">
        <v>110266428.5714286</v>
      </c>
      <c r="G9" s="17">
        <f t="shared" si="0"/>
        <v>299725000</v>
      </c>
      <c r="H9" s="17">
        <f t="shared" si="1"/>
        <v>14773537.440018794</v>
      </c>
      <c r="I9" s="17">
        <f t="shared" si="2"/>
        <v>284951462.55998123</v>
      </c>
    </row>
    <row r="10" spans="1:9" ht="15.75" customHeight="1" x14ac:dyDescent="0.25">
      <c r="A10" s="5">
        <f t="shared" si="3"/>
        <v>2032</v>
      </c>
      <c r="B10" s="49">
        <v>12798232.367453059</v>
      </c>
      <c r="C10" s="50">
        <v>39235591.836734697</v>
      </c>
      <c r="D10" s="50">
        <v>71797408.163265318</v>
      </c>
      <c r="E10" s="50">
        <v>74570653.06122449</v>
      </c>
      <c r="F10" s="50">
        <v>112689632.6530612</v>
      </c>
      <c r="G10" s="17">
        <f t="shared" si="0"/>
        <v>298293285.71428573</v>
      </c>
      <c r="H10" s="17">
        <f t="shared" si="1"/>
        <v>14615018.540904265</v>
      </c>
      <c r="I10" s="17">
        <f t="shared" si="2"/>
        <v>283678267.17338145</v>
      </c>
    </row>
    <row r="11" spans="1:9" ht="15.75" customHeight="1" x14ac:dyDescent="0.25">
      <c r="A11" s="5">
        <f t="shared" si="3"/>
        <v>2033</v>
      </c>
      <c r="B11" s="49">
        <v>12661817.91357493</v>
      </c>
      <c r="C11" s="50">
        <v>39487533.527696803</v>
      </c>
      <c r="D11" s="50">
        <v>71853180.75801751</v>
      </c>
      <c r="E11" s="50">
        <v>70443889.212827995</v>
      </c>
      <c r="F11" s="50">
        <v>115212865.8892128</v>
      </c>
      <c r="G11" s="17">
        <f t="shared" si="0"/>
        <v>296997469.3877551</v>
      </c>
      <c r="H11" s="17">
        <f t="shared" si="1"/>
        <v>14459239.233619118</v>
      </c>
      <c r="I11" s="17">
        <f t="shared" si="2"/>
        <v>282538230.154136</v>
      </c>
    </row>
    <row r="12" spans="1:9" ht="15.75" customHeight="1" x14ac:dyDescent="0.25">
      <c r="A12" s="5">
        <f t="shared" si="3"/>
        <v>2034</v>
      </c>
      <c r="B12" s="49">
        <v>12528680.597457061</v>
      </c>
      <c r="C12" s="50">
        <v>39710895.460224912</v>
      </c>
      <c r="D12" s="50">
        <v>71954492.294877157</v>
      </c>
      <c r="E12" s="50">
        <v>66451301.957517713</v>
      </c>
      <c r="F12" s="50">
        <v>117646989.5876718</v>
      </c>
      <c r="G12" s="17">
        <f t="shared" si="0"/>
        <v>295763679.3002916</v>
      </c>
      <c r="H12" s="17">
        <f t="shared" si="1"/>
        <v>14307202.273538817</v>
      </c>
      <c r="I12" s="17">
        <f t="shared" si="2"/>
        <v>281456477.02675277</v>
      </c>
    </row>
    <row r="13" spans="1:9" ht="15.75" customHeight="1" x14ac:dyDescent="0.25">
      <c r="A13" s="5">
        <f t="shared" si="3"/>
        <v>2035</v>
      </c>
      <c r="B13" s="49">
        <v>12399804.248122349</v>
      </c>
      <c r="C13" s="50">
        <v>39907309.097399898</v>
      </c>
      <c r="D13" s="50">
        <v>72055848.337002471</v>
      </c>
      <c r="E13" s="50">
        <v>62706059.380020238</v>
      </c>
      <c r="F13" s="50">
        <v>119873845.2430535</v>
      </c>
      <c r="G13" s="17">
        <f t="shared" si="0"/>
        <v>294543062.0574761</v>
      </c>
      <c r="H13" s="17">
        <f t="shared" si="1"/>
        <v>14160031.150142055</v>
      </c>
      <c r="I13" s="17">
        <f t="shared" si="2"/>
        <v>280383030.90733403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0.58868539542060538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0.53563856384276287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0.85515264784850797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0.82633361111851122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0.38746212453399753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0.3376621809254382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0.82020993116114049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0.78617698802105751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0.90251760638280187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0.88182002386798231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0.89059218631972226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0.86773365807130454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0.89459260040054811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4.9413000000000009E-3</v>
      </c>
    </row>
    <row r="4" spans="1:8" ht="15.75" customHeight="1" x14ac:dyDescent="0.25">
      <c r="B4" s="19" t="s">
        <v>69</v>
      </c>
      <c r="C4" s="101">
        <v>2.3830000000000101E-2</v>
      </c>
    </row>
    <row r="5" spans="1:8" ht="15.75" customHeight="1" x14ac:dyDescent="0.25">
      <c r="B5" s="19" t="s">
        <v>70</v>
      </c>
      <c r="C5" s="101">
        <v>5.7832200000000118E-2</v>
      </c>
    </row>
    <row r="6" spans="1:8" ht="15.75" customHeight="1" x14ac:dyDescent="0.25">
      <c r="B6" s="19" t="s">
        <v>71</v>
      </c>
      <c r="C6" s="101">
        <v>0.27551590000000031</v>
      </c>
    </row>
    <row r="7" spans="1:8" ht="15.75" customHeight="1" x14ac:dyDescent="0.25">
      <c r="B7" s="19" t="s">
        <v>72</v>
      </c>
      <c r="C7" s="101">
        <v>0.31112999999999941</v>
      </c>
    </row>
    <row r="8" spans="1:8" ht="15.75" customHeight="1" x14ac:dyDescent="0.25">
      <c r="B8" s="19" t="s">
        <v>73</v>
      </c>
      <c r="C8" s="101">
        <v>4.9439999999999998E-4</v>
      </c>
    </row>
    <row r="9" spans="1:8" ht="15.75" customHeight="1" x14ac:dyDescent="0.25">
      <c r="B9" s="19" t="s">
        <v>74</v>
      </c>
      <c r="C9" s="101">
        <v>0.17996240000000011</v>
      </c>
    </row>
    <row r="10" spans="1:8" ht="15.75" customHeight="1" x14ac:dyDescent="0.25">
      <c r="B10" s="19" t="s">
        <v>75</v>
      </c>
      <c r="C10" s="101">
        <v>0.1462938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9.3615614352048612E-2</v>
      </c>
      <c r="D14" s="55">
        <v>9.3615614352048612E-2</v>
      </c>
      <c r="E14" s="55">
        <v>9.3615614352048612E-2</v>
      </c>
      <c r="F14" s="55">
        <v>9.3615614352048612E-2</v>
      </c>
    </row>
    <row r="15" spans="1:8" ht="15.75" customHeight="1" x14ac:dyDescent="0.25">
      <c r="B15" s="19" t="s">
        <v>82</v>
      </c>
      <c r="C15" s="101">
        <v>0.16932976336606129</v>
      </c>
      <c r="D15" s="101">
        <v>0.16932976336606129</v>
      </c>
      <c r="E15" s="101">
        <v>0.16932976336606129</v>
      </c>
      <c r="F15" s="101">
        <v>0.16932976336606129</v>
      </c>
    </row>
    <row r="16" spans="1:8" ht="15.75" customHeight="1" x14ac:dyDescent="0.25">
      <c r="B16" s="19" t="s">
        <v>83</v>
      </c>
      <c r="C16" s="101">
        <v>4.0391351019369762E-2</v>
      </c>
      <c r="D16" s="101">
        <v>4.0391351019369762E-2</v>
      </c>
      <c r="E16" s="101">
        <v>4.0391351019369762E-2</v>
      </c>
      <c r="F16" s="101">
        <v>4.0391351019369762E-2</v>
      </c>
    </row>
    <row r="17" spans="1:8" ht="15.75" customHeight="1" x14ac:dyDescent="0.25">
      <c r="B17" s="19" t="s">
        <v>84</v>
      </c>
      <c r="C17" s="101">
        <v>4.6859604326945706E-3</v>
      </c>
      <c r="D17" s="101">
        <v>4.6859604326945706E-3</v>
      </c>
      <c r="E17" s="101">
        <v>4.6859604326945706E-3</v>
      </c>
      <c r="F17" s="101">
        <v>4.6859604326945706E-3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5.8536834753466688E-2</v>
      </c>
      <c r="D19" s="101">
        <v>5.8536834753466688E-2</v>
      </c>
      <c r="E19" s="101">
        <v>5.8536834753466688E-2</v>
      </c>
      <c r="F19" s="101">
        <v>5.8536834753466688E-2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0.42620646579798821</v>
      </c>
      <c r="D21" s="101">
        <v>0.42620646579798821</v>
      </c>
      <c r="E21" s="101">
        <v>0.42620646579798821</v>
      </c>
      <c r="F21" s="101">
        <v>0.42620646579798821</v>
      </c>
    </row>
    <row r="22" spans="1:8" ht="15.75" customHeight="1" x14ac:dyDescent="0.25">
      <c r="B22" s="19" t="s">
        <v>89</v>
      </c>
      <c r="C22" s="101">
        <v>0.20723401027837079</v>
      </c>
      <c r="D22" s="101">
        <v>0.20723401027837079</v>
      </c>
      <c r="E22" s="101">
        <v>0.20723401027837079</v>
      </c>
      <c r="F22" s="101">
        <v>0.20723401027837079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6.7517338999999996E-2</v>
      </c>
    </row>
    <row r="27" spans="1:8" ht="15.75" customHeight="1" x14ac:dyDescent="0.25">
      <c r="B27" s="19" t="s">
        <v>92</v>
      </c>
      <c r="C27" s="101">
        <v>2.6177430000000001E-3</v>
      </c>
    </row>
    <row r="28" spans="1:8" ht="15.75" customHeight="1" x14ac:dyDescent="0.25">
      <c r="B28" s="19" t="s">
        <v>93</v>
      </c>
      <c r="C28" s="101">
        <v>0.29081648100000002</v>
      </c>
    </row>
    <row r="29" spans="1:8" ht="15.75" customHeight="1" x14ac:dyDescent="0.25">
      <c r="B29" s="19" t="s">
        <v>94</v>
      </c>
      <c r="C29" s="101">
        <v>0.10208263099999999</v>
      </c>
    </row>
    <row r="30" spans="1:8" ht="15.75" customHeight="1" x14ac:dyDescent="0.25">
      <c r="B30" s="19" t="s">
        <v>95</v>
      </c>
      <c r="C30" s="101">
        <v>2.4702686000000001E-2</v>
      </c>
    </row>
    <row r="31" spans="1:8" ht="15.75" customHeight="1" x14ac:dyDescent="0.25">
      <c r="B31" s="19" t="s">
        <v>96</v>
      </c>
      <c r="C31" s="101">
        <v>4.3597729999999999E-3</v>
      </c>
    </row>
    <row r="32" spans="1:8" ht="15.75" customHeight="1" x14ac:dyDescent="0.25">
      <c r="B32" s="19" t="s">
        <v>97</v>
      </c>
      <c r="C32" s="101">
        <v>0.112627305</v>
      </c>
    </row>
    <row r="33" spans="2:3" ht="15.75" customHeight="1" x14ac:dyDescent="0.25">
      <c r="B33" s="19" t="s">
        <v>98</v>
      </c>
      <c r="C33" s="101">
        <v>0.14088149799999999</v>
      </c>
    </row>
    <row r="34" spans="2:3" ht="15.75" customHeight="1" x14ac:dyDescent="0.25">
      <c r="B34" s="19" t="s">
        <v>99</v>
      </c>
      <c r="C34" s="101">
        <v>0.254394544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0.47748951465880585</v>
      </c>
      <c r="D2" s="52">
        <f>IFERROR(1-_xlfn.NORM.DIST(_xlfn.NORM.INV(SUM(D4:D5), 0, 1) + 1, 0, 1, TRUE), "")</f>
        <v>0.47748951465880585</v>
      </c>
      <c r="E2" s="52">
        <f>IFERROR(1-_xlfn.NORM.DIST(_xlfn.NORM.INV(SUM(E4:E5), 0, 1) + 1, 0, 1, TRUE), "")</f>
        <v>0.44427387128346996</v>
      </c>
      <c r="F2" s="52">
        <f>IFERROR(1-_xlfn.NORM.DIST(_xlfn.NORM.INV(SUM(F4:F5), 0, 1) + 1, 0, 1, TRUE), "")</f>
        <v>0.26835129037057226</v>
      </c>
      <c r="G2" s="52">
        <f>IFERROR(1-_xlfn.NORM.DIST(_xlfn.NORM.INV(SUM(G4:G5), 0, 1) + 1, 0, 1, TRUE), "")</f>
        <v>0.24059967202811738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0.34980927998405176</v>
      </c>
      <c r="D3" s="52">
        <f>IFERROR(_xlfn.NORM.DIST(_xlfn.NORM.INV(SUM(D4:D5), 0, 1) + 1, 0, 1, TRUE) - SUM(D4:D5), "")</f>
        <v>0.34980927998405176</v>
      </c>
      <c r="E3" s="52">
        <f>IFERROR(_xlfn.NORM.DIST(_xlfn.NORM.INV(SUM(E4:E5), 0, 1) + 1, 0, 1, TRUE) - SUM(E4:E5), "")</f>
        <v>0.36079244835938734</v>
      </c>
      <c r="F3" s="52">
        <f>IFERROR(_xlfn.NORM.DIST(_xlfn.NORM.INV(SUM(F4:F5), 0, 1) + 1, 0, 1, TRUE) - SUM(F4:F5), "")</f>
        <v>0.38048960962942774</v>
      </c>
      <c r="G3" s="52">
        <f>IFERROR(_xlfn.NORM.DIST(_xlfn.NORM.INV(SUM(G4:G5), 0, 1) + 1, 0, 1, TRUE) - SUM(G4:G5), "")</f>
        <v>0.37564213332902563</v>
      </c>
    </row>
    <row r="4" spans="1:15" ht="15.75" customHeight="1" x14ac:dyDescent="0.25">
      <c r="B4" s="5" t="s">
        <v>104</v>
      </c>
      <c r="C4" s="45">
        <v>0.100377583928571</v>
      </c>
      <c r="D4" s="53">
        <v>0.100377583928571</v>
      </c>
      <c r="E4" s="53">
        <v>0.120720032142857</v>
      </c>
      <c r="F4" s="53">
        <v>0.206891667857143</v>
      </c>
      <c r="G4" s="53">
        <v>0.224426075</v>
      </c>
    </row>
    <row r="5" spans="1:15" ht="15.75" customHeight="1" x14ac:dyDescent="0.25">
      <c r="B5" s="5" t="s">
        <v>105</v>
      </c>
      <c r="C5" s="45">
        <v>7.2323621428571391E-2</v>
      </c>
      <c r="D5" s="53">
        <v>7.2323621428571391E-2</v>
      </c>
      <c r="E5" s="53">
        <v>7.4213648214285707E-2</v>
      </c>
      <c r="F5" s="53">
        <v>0.14426743214285701</v>
      </c>
      <c r="G5" s="53">
        <v>0.15933211964285701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0.53812653814268863</v>
      </c>
      <c r="D8" s="52">
        <f>IFERROR(1-_xlfn.NORM.DIST(_xlfn.NORM.INV(SUM(D10:D11), 0, 1) + 1, 0, 1, TRUE), "")</f>
        <v>0.53812653814268863</v>
      </c>
      <c r="E8" s="52">
        <f>IFERROR(1-_xlfn.NORM.DIST(_xlfn.NORM.INV(SUM(E10:E11), 0, 1) + 1, 0, 1, TRUE), "")</f>
        <v>0.56035242159650323</v>
      </c>
      <c r="F8" s="52">
        <f>IFERROR(1-_xlfn.NORM.DIST(_xlfn.NORM.INV(SUM(F10:F11), 0, 1) + 1, 0, 1, TRUE), "")</f>
        <v>0.57922762492923829</v>
      </c>
      <c r="G8" s="52">
        <f>IFERROR(1-_xlfn.NORM.DIST(_xlfn.NORM.INV(SUM(G10:G11), 0, 1) + 1, 0, 1, TRUE), "")</f>
        <v>0.65018032637863876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0.32527170471445427</v>
      </c>
      <c r="D9" s="52">
        <f>IFERROR(_xlfn.NORM.DIST(_xlfn.NORM.INV(SUM(D10:D11), 0, 1) + 1, 0, 1, TRUE) - SUM(D10:D11), "")</f>
        <v>0.32527170471445427</v>
      </c>
      <c r="E9" s="52">
        <f>IFERROR(_xlfn.NORM.DIST(_xlfn.NORM.INV(SUM(E10:E11), 0, 1) + 1, 0, 1, TRUE) - SUM(E10:E11), "")</f>
        <v>0.31495884804635388</v>
      </c>
      <c r="F9" s="52">
        <f>IFERROR(_xlfn.NORM.DIST(_xlfn.NORM.INV(SUM(F10:F11), 0, 1) + 1, 0, 1, TRUE) - SUM(F10:F11), "")</f>
        <v>0.3056867714993331</v>
      </c>
      <c r="G9" s="52">
        <f>IFERROR(_xlfn.NORM.DIST(_xlfn.NORM.INV(SUM(G10:G11), 0, 1) + 1, 0, 1, TRUE) - SUM(G10:G11), "")</f>
        <v>0.26691680576421839</v>
      </c>
    </row>
    <row r="10" spans="1:15" ht="15.75" customHeight="1" x14ac:dyDescent="0.25">
      <c r="B10" s="5" t="s">
        <v>109</v>
      </c>
      <c r="C10" s="45">
        <v>8.2879166071428506E-2</v>
      </c>
      <c r="D10" s="53">
        <v>8.2879166071428506E-2</v>
      </c>
      <c r="E10" s="53">
        <v>8.5069555357142904E-2</v>
      </c>
      <c r="F10" s="53">
        <v>8.1781450000000006E-2</v>
      </c>
      <c r="G10" s="53">
        <v>6.1769744642857102E-2</v>
      </c>
    </row>
    <row r="11" spans="1:15" ht="15.75" customHeight="1" x14ac:dyDescent="0.25">
      <c r="B11" s="5" t="s">
        <v>110</v>
      </c>
      <c r="C11" s="45">
        <v>5.3722591071428599E-2</v>
      </c>
      <c r="D11" s="53">
        <v>5.3722591071428599E-2</v>
      </c>
      <c r="E11" s="53">
        <v>3.9619175E-2</v>
      </c>
      <c r="F11" s="53">
        <v>3.3304153571428602E-2</v>
      </c>
      <c r="G11" s="53">
        <v>2.11331232142857E-2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0.24106760525000001</v>
      </c>
      <c r="D14" s="54">
        <v>0.22647946759500001</v>
      </c>
      <c r="E14" s="54">
        <v>0.22647946759500001</v>
      </c>
      <c r="F14" s="54">
        <v>8.3043017710499989E-2</v>
      </c>
      <c r="G14" s="54">
        <v>8.3043017710499989E-2</v>
      </c>
      <c r="H14" s="45">
        <v>0.32400000000000001</v>
      </c>
      <c r="I14" s="55">
        <v>0.32400000000000001</v>
      </c>
      <c r="J14" s="55">
        <v>0.32400000000000001</v>
      </c>
      <c r="K14" s="55">
        <v>0.32400000000000001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0.15851279849411126</v>
      </c>
      <c r="D15" s="52">
        <f t="shared" si="0"/>
        <v>0.14892044151975428</v>
      </c>
      <c r="E15" s="52">
        <f t="shared" si="0"/>
        <v>0.14892044151975428</v>
      </c>
      <c r="F15" s="52">
        <f t="shared" si="0"/>
        <v>5.4604521080450719E-2</v>
      </c>
      <c r="G15" s="52">
        <f t="shared" si="0"/>
        <v>5.4604521080450719E-2</v>
      </c>
      <c r="H15" s="52">
        <f t="shared" si="0"/>
        <v>0.21304458000000001</v>
      </c>
      <c r="I15" s="52">
        <f t="shared" si="0"/>
        <v>0.21304458000000001</v>
      </c>
      <c r="J15" s="52">
        <f t="shared" si="0"/>
        <v>0.21304458000000001</v>
      </c>
      <c r="K15" s="52">
        <f t="shared" si="0"/>
        <v>0.21304458000000001</v>
      </c>
      <c r="L15" s="52">
        <f t="shared" si="0"/>
        <v>0.17227679000000001</v>
      </c>
      <c r="M15" s="52">
        <f t="shared" si="0"/>
        <v>0.17227679000000001</v>
      </c>
      <c r="N15" s="52">
        <f t="shared" si="0"/>
        <v>0.17227679000000001</v>
      </c>
      <c r="O15" s="52">
        <f t="shared" si="0"/>
        <v>0.17227679000000001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0.63046120140845097</v>
      </c>
      <c r="D2" s="53">
        <v>0.43695124225352111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0.13987543571428601</v>
      </c>
      <c r="D3" s="53">
        <v>0.172720771830986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0.18968471549295801</v>
      </c>
      <c r="D4" s="53">
        <v>0.32114636056337997</v>
      </c>
      <c r="E4" s="53">
        <v>0.86012135342465701</v>
      </c>
      <c r="F4" s="53">
        <v>0.68589079999999991</v>
      </c>
      <c r="G4" s="53">
        <v>0</v>
      </c>
    </row>
    <row r="5" spans="1:7" x14ac:dyDescent="0.25">
      <c r="B5" s="3" t="s">
        <v>122</v>
      </c>
      <c r="C5" s="52">
        <v>4.2547995714285698E-2</v>
      </c>
      <c r="D5" s="52">
        <v>6.9181616901408394E-2</v>
      </c>
      <c r="E5" s="52">
        <f>1-SUM(E2:E4)</f>
        <v>0.13987864657534299</v>
      </c>
      <c r="F5" s="52">
        <f>1-SUM(F2:F4)</f>
        <v>0.31410920000000009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6BEAFB-2ED7-47FF-BF97-D9406A00AEEF}"/>
</file>

<file path=customXml/itemProps2.xml><?xml version="1.0" encoding="utf-8"?>
<ds:datastoreItem xmlns:ds="http://schemas.openxmlformats.org/officeDocument/2006/customXml" ds:itemID="{0EE3A4B0-2C89-42A0-B4C8-B6C93C07E5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2024-03-26T04:24:20Z</dcterms:modified>
</cp:coreProperties>
</file>