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9D7B6DD-081B-44C9-BFBE-DD454BD1042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29" i="2"/>
  <c r="A21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6" i="2" s="1"/>
  <c r="C33" i="1"/>
  <c r="C20" i="1"/>
  <c r="A15" i="2" l="1"/>
  <c r="A23" i="2"/>
  <c r="A31" i="2"/>
  <c r="A30" i="2"/>
  <c r="A16" i="2"/>
  <c r="A24" i="2"/>
  <c r="A32" i="2"/>
  <c r="A33" i="2"/>
  <c r="A38" i="2"/>
  <c r="A17" i="2"/>
  <c r="A25" i="2"/>
  <c r="A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40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<sst xmlns="http://schemas.openxmlformats.org/spreadsheetml/2006/main" count="2092" uniqueCount="341">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</sst>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301295.630859375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0.33406288146972701</v>
      </c>
    </row>
    <row r="11" spans="1:3" ht="15" customHeight="1" x14ac:dyDescent="0.25">
      <c r="B11" s="5" t="s">
        <v>11</v>
      </c>
      <c r="C11" s="45">
        <v>0.442</v>
      </c>
    </row>
    <row r="12" spans="1:3" ht="15" customHeight="1" x14ac:dyDescent="0.25">
      <c r="B12" s="5" t="s">
        <v>12</v>
      </c>
      <c r="C12" s="45">
        <v>0.44</v>
      </c>
    </row>
    <row r="13" spans="1:3" ht="15" customHeight="1" x14ac:dyDescent="0.25">
      <c r="B13" s="5" t="s">
        <v>13</v>
      </c>
      <c r="C13" s="45">
        <v>0.68900000000000006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0.13689999999999999</v>
      </c>
    </row>
    <row r="24" spans="1:3" ht="15" customHeight="1" x14ac:dyDescent="0.25">
      <c r="B24" s="15" t="s">
        <v>22</v>
      </c>
      <c r="C24" s="45">
        <v>0.45260000000000011</v>
      </c>
    </row>
    <row r="25" spans="1:3" ht="15" customHeight="1" x14ac:dyDescent="0.25">
      <c r="B25" s="15" t="s">
        <v>23</v>
      </c>
      <c r="C25" s="45">
        <v>0.30809999999999998</v>
      </c>
    </row>
    <row r="26" spans="1:3" ht="15" customHeight="1" x14ac:dyDescent="0.25">
      <c r="B26" s="15" t="s">
        <v>24</v>
      </c>
      <c r="C26" s="45">
        <v>0.1024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0.2268357</v>
      </c>
    </row>
    <row r="30" spans="1:3" ht="14.25" customHeight="1" x14ac:dyDescent="0.25">
      <c r="B30" s="25" t="s">
        <v>27</v>
      </c>
      <c r="C30" s="99">
        <v>4.6049300000000001E-2</v>
      </c>
    </row>
    <row r="31" spans="1:3" ht="14.25" customHeight="1" x14ac:dyDescent="0.25">
      <c r="B31" s="25" t="s">
        <v>28</v>
      </c>
      <c r="C31" s="99">
        <v>6.9075899999999996E-2</v>
      </c>
    </row>
    <row r="32" spans="1:3" ht="14.25" customHeight="1" x14ac:dyDescent="0.25">
      <c r="B32" s="25" t="s">
        <v>29</v>
      </c>
      <c r="C32" s="99">
        <v>0.65803900000000004</v>
      </c>
    </row>
    <row r="33" spans="1:5" ht="13" customHeight="1" x14ac:dyDescent="0.25">
      <c r="B33" s="27" t="s">
        <v>30</v>
      </c>
      <c r="C33" s="48">
        <f>SUM(C29:C32)</f>
        <v>0.99999990000000005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5.3631900000000003</v>
      </c>
    </row>
    <row r="38" spans="1:5" ht="15" customHeight="1" x14ac:dyDescent="0.25">
      <c r="B38" s="11" t="s">
        <v>34</v>
      </c>
      <c r="C38" s="43">
        <v>6.2443299999999997</v>
      </c>
      <c r="D38" s="12"/>
      <c r="E38" s="13"/>
    </row>
    <row r="39" spans="1:5" ht="15" customHeight="1" x14ac:dyDescent="0.25">
      <c r="B39" s="11" t="s">
        <v>35</v>
      </c>
      <c r="C39" s="43">
        <v>7.6475099999999996</v>
      </c>
      <c r="D39" s="12"/>
      <c r="E39" s="12"/>
    </row>
    <row r="40" spans="1:5" ht="15" customHeight="1" x14ac:dyDescent="0.25">
      <c r="B40" s="11" t="s">
        <v>36</v>
      </c>
      <c r="C40" s="100">
        <v>0.22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4.2240700000000002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7.2145000000000004E-3</v>
      </c>
      <c r="D45" s="12"/>
    </row>
    <row r="46" spans="1:5" ht="15.75" customHeight="1" x14ac:dyDescent="0.25">
      <c r="B46" s="11" t="s">
        <v>41</v>
      </c>
      <c r="C46" s="45">
        <v>7.7518500000000004E-2</v>
      </c>
      <c r="D46" s="12"/>
    </row>
    <row r="47" spans="1:5" ht="15.75" customHeight="1" x14ac:dyDescent="0.25">
      <c r="B47" s="11" t="s">
        <v>42</v>
      </c>
      <c r="C47" s="45">
        <v>7.41401E-2</v>
      </c>
      <c r="D47" s="12"/>
      <c r="E47" s="13"/>
    </row>
    <row r="48" spans="1:5" ht="15" customHeight="1" x14ac:dyDescent="0.25">
      <c r="B48" s="11" t="s">
        <v>43</v>
      </c>
      <c r="C48" s="46">
        <v>0.84112690000000001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0.54813400000000001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0.15460177999999999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0.59761968593124903</v>
      </c>
      <c r="C2" s="98">
        <v>0.95</v>
      </c>
      <c r="D2" s="56">
        <v>41.387637286401322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44.781858972877899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153.4973723658575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0.29312507679810212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14.30692084199827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14.30692084199827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14.30692084199827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14.30692084199827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14.30692084199827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14.30692084199827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0.72617600246982905</v>
      </c>
      <c r="C16" s="98">
        <v>0.95</v>
      </c>
      <c r="D16" s="56">
        <v>0.36320040935559378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3.617191631009383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3.617191631009383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0.20890819999999999</v>
      </c>
      <c r="C21" s="98">
        <v>0.95</v>
      </c>
      <c r="D21" s="56">
        <v>2.758347102408317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24.452045938305751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3.2008099999999998E-2</v>
      </c>
      <c r="C23" s="98">
        <v>0.95</v>
      </c>
      <c r="D23" s="56">
        <v>4.7321919239691654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0.86933957623125091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0.57825758418322304</v>
      </c>
      <c r="C27" s="98">
        <v>0.95</v>
      </c>
      <c r="D27" s="56">
        <v>20.61562649086434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0.56282260000000006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75.665679869964904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0.89524516395230957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0.224714</v>
      </c>
      <c r="C32" s="98">
        <v>0.95</v>
      </c>
      <c r="D32" s="56">
        <v>0.73334431799167266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0.98383619999999994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4.8103300000000002E-2</v>
      </c>
      <c r="C38" s="98">
        <v>0.95</v>
      </c>
      <c r="D38" s="56">
        <v>5.7467676630794493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0.75648280000000001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3.9589680000000002E-2</v>
      </c>
      <c r="C3" s="21">
        <f>frac_mam_1_5months * 2.6</f>
        <v>3.9589680000000002E-2</v>
      </c>
      <c r="D3" s="21">
        <f>frac_mam_6_11months * 2.6</f>
        <v>1.107054E-2</v>
      </c>
      <c r="E3" s="21">
        <f>frac_mam_12_23months * 2.6</f>
        <v>4.9481380000000005E-2</v>
      </c>
      <c r="F3" s="21">
        <f>frac_mam_24_59months * 2.6</f>
        <v>4.7725860000000002E-2</v>
      </c>
    </row>
    <row r="4" spans="1:6" ht="15.75" customHeight="1" x14ac:dyDescent="0.25">
      <c r="A4" s="3" t="s">
        <v>205</v>
      </c>
      <c r="B4" s="21">
        <f>frac_sam_1month * 2.6</f>
        <v>4.7192600000000003E-3</v>
      </c>
      <c r="C4" s="21">
        <f>frac_sam_1_5months * 2.6</f>
        <v>4.7192600000000003E-3</v>
      </c>
      <c r="D4" s="21">
        <f>frac_sam_6_11months * 2.6</f>
        <v>0</v>
      </c>
      <c r="E4" s="21">
        <f>frac_sam_12_23months * 2.6</f>
        <v>1.1398660000000001E-2</v>
      </c>
      <c r="F4" s="21">
        <f>frac_sam_24_59months * 2.6</f>
        <v>1.3171599999999999E-3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992449.64800000016</v>
      </c>
      <c r="C2" s="49">
        <v>1520000</v>
      </c>
      <c r="D2" s="49">
        <v>2517000</v>
      </c>
      <c r="E2" s="49">
        <v>1747000</v>
      </c>
      <c r="F2" s="49">
        <v>1193000</v>
      </c>
      <c r="G2" s="17">
        <f t="shared" ref="G2:G13" si="0">C2+D2+E2+F2</f>
        <v>6977000</v>
      </c>
      <c r="H2" s="17">
        <f t="shared" ref="H2:H13" si="1">(B2 + stillbirth*B2/(1000-stillbirth))/(1-abortion)</f>
        <v>1132567.7363069935</v>
      </c>
      <c r="I2" s="17">
        <f t="shared" ref="I2:I13" si="2">G2-H2</f>
        <v>5844432.2636930067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1007307.231</v>
      </c>
      <c r="C3" s="50">
        <v>1555000</v>
      </c>
      <c r="D3" s="50">
        <v>2578000</v>
      </c>
      <c r="E3" s="50">
        <v>1808000</v>
      </c>
      <c r="F3" s="50">
        <v>1231000</v>
      </c>
      <c r="G3" s="17">
        <f t="shared" si="0"/>
        <v>7172000</v>
      </c>
      <c r="H3" s="17">
        <f t="shared" si="1"/>
        <v>1149522.9734610531</v>
      </c>
      <c r="I3" s="17">
        <f t="shared" si="2"/>
        <v>6022477.0265389467</v>
      </c>
    </row>
    <row r="4" spans="1:9" ht="15.75" customHeight="1" x14ac:dyDescent="0.25">
      <c r="A4" s="5">
        <f t="shared" si="3"/>
        <v>2026</v>
      </c>
      <c r="B4" s="49">
        <v>1022412.4036</v>
      </c>
      <c r="C4" s="50">
        <v>1591000</v>
      </c>
      <c r="D4" s="50">
        <v>2637000</v>
      </c>
      <c r="E4" s="50">
        <v>1870000</v>
      </c>
      <c r="F4" s="50">
        <v>1269000</v>
      </c>
      <c r="G4" s="17">
        <f t="shared" si="0"/>
        <v>7367000</v>
      </c>
      <c r="H4" s="17">
        <f t="shared" si="1"/>
        <v>1166760.7559244595</v>
      </c>
      <c r="I4" s="17">
        <f t="shared" si="2"/>
        <v>6200239.2440755405</v>
      </c>
    </row>
    <row r="5" spans="1:9" ht="15.75" customHeight="1" x14ac:dyDescent="0.25">
      <c r="A5" s="5">
        <f t="shared" si="3"/>
        <v>2027</v>
      </c>
      <c r="B5" s="49">
        <v>1037498.49</v>
      </c>
      <c r="C5" s="50">
        <v>1631000</v>
      </c>
      <c r="D5" s="50">
        <v>2694000</v>
      </c>
      <c r="E5" s="50">
        <v>1937000</v>
      </c>
      <c r="F5" s="50">
        <v>1305000</v>
      </c>
      <c r="G5" s="17">
        <f t="shared" si="0"/>
        <v>7567000</v>
      </c>
      <c r="H5" s="17">
        <f t="shared" si="1"/>
        <v>1183976.7575203206</v>
      </c>
      <c r="I5" s="17">
        <f t="shared" si="2"/>
        <v>6383023.2424796792</v>
      </c>
    </row>
    <row r="6" spans="1:9" ht="15.75" customHeight="1" x14ac:dyDescent="0.25">
      <c r="A6" s="5">
        <f t="shared" si="3"/>
        <v>2028</v>
      </c>
      <c r="B6" s="49">
        <v>1052553.2598000001</v>
      </c>
      <c r="C6" s="50">
        <v>1673000</v>
      </c>
      <c r="D6" s="50">
        <v>2751000</v>
      </c>
      <c r="E6" s="50">
        <v>2006000</v>
      </c>
      <c r="F6" s="50">
        <v>1345000</v>
      </c>
      <c r="G6" s="17">
        <f t="shared" si="0"/>
        <v>7775000</v>
      </c>
      <c r="H6" s="17">
        <f t="shared" si="1"/>
        <v>1201157.0211108914</v>
      </c>
      <c r="I6" s="17">
        <f t="shared" si="2"/>
        <v>6573842.9788891086</v>
      </c>
    </row>
    <row r="7" spans="1:9" ht="15.75" customHeight="1" x14ac:dyDescent="0.25">
      <c r="A7" s="5">
        <f t="shared" si="3"/>
        <v>2029</v>
      </c>
      <c r="B7" s="49">
        <v>1067597.2692</v>
      </c>
      <c r="C7" s="50">
        <v>1716000</v>
      </c>
      <c r="D7" s="50">
        <v>2810000</v>
      </c>
      <c r="E7" s="50">
        <v>2074000</v>
      </c>
      <c r="F7" s="50">
        <v>1386000</v>
      </c>
      <c r="G7" s="17">
        <f t="shared" si="0"/>
        <v>7986000</v>
      </c>
      <c r="H7" s="17">
        <f t="shared" si="1"/>
        <v>1218325.005104311</v>
      </c>
      <c r="I7" s="17">
        <f t="shared" si="2"/>
        <v>6767674.9948956892</v>
      </c>
    </row>
    <row r="8" spans="1:9" ht="15.75" customHeight="1" x14ac:dyDescent="0.25">
      <c r="A8" s="5">
        <f t="shared" si="3"/>
        <v>2030</v>
      </c>
      <c r="B8" s="49">
        <v>1082552.4010000001</v>
      </c>
      <c r="C8" s="50">
        <v>1759000</v>
      </c>
      <c r="D8" s="50">
        <v>2873000</v>
      </c>
      <c r="E8" s="50">
        <v>2141000</v>
      </c>
      <c r="F8" s="50">
        <v>1431000</v>
      </c>
      <c r="G8" s="17">
        <f t="shared" si="0"/>
        <v>8204000</v>
      </c>
      <c r="H8" s="17">
        <f t="shared" si="1"/>
        <v>1235391.5633957386</v>
      </c>
      <c r="I8" s="17">
        <f t="shared" si="2"/>
        <v>6968608.4366042614</v>
      </c>
    </row>
    <row r="9" spans="1:9" ht="15.75" customHeight="1" x14ac:dyDescent="0.25">
      <c r="A9" s="5">
        <f t="shared" si="3"/>
        <v>2031</v>
      </c>
      <c r="B9" s="49">
        <v>1095424.222857143</v>
      </c>
      <c r="C9" s="50">
        <v>1793142.857142857</v>
      </c>
      <c r="D9" s="50">
        <v>2923857.1428571432</v>
      </c>
      <c r="E9" s="50">
        <v>2197285.7142857141</v>
      </c>
      <c r="F9" s="50">
        <v>1465000</v>
      </c>
      <c r="G9" s="17">
        <f t="shared" si="0"/>
        <v>8379285.7142857146</v>
      </c>
      <c r="H9" s="17">
        <f t="shared" si="1"/>
        <v>1250080.6815512737</v>
      </c>
      <c r="I9" s="17">
        <f t="shared" si="2"/>
        <v>7129205.0327344406</v>
      </c>
    </row>
    <row r="10" spans="1:9" ht="15.75" customHeight="1" x14ac:dyDescent="0.25">
      <c r="A10" s="5">
        <f t="shared" si="3"/>
        <v>2032</v>
      </c>
      <c r="B10" s="49">
        <v>1108012.3645510201</v>
      </c>
      <c r="C10" s="50">
        <v>1827163.2653061219</v>
      </c>
      <c r="D10" s="50">
        <v>2973265.3061224492</v>
      </c>
      <c r="E10" s="50">
        <v>2252897.9591836729</v>
      </c>
      <c r="F10" s="50">
        <v>1498428.5714285709</v>
      </c>
      <c r="G10" s="17">
        <f t="shared" si="0"/>
        <v>8551755.1020408142</v>
      </c>
      <c r="H10" s="17">
        <f t="shared" si="1"/>
        <v>1264446.0684213047</v>
      </c>
      <c r="I10" s="17">
        <f t="shared" si="2"/>
        <v>7287309.03361951</v>
      </c>
    </row>
    <row r="11" spans="1:9" ht="15.75" customHeight="1" x14ac:dyDescent="0.25">
      <c r="A11" s="5">
        <f t="shared" si="3"/>
        <v>2033</v>
      </c>
      <c r="B11" s="49">
        <v>1120240.930401166</v>
      </c>
      <c r="C11" s="50">
        <v>1860900.8746355679</v>
      </c>
      <c r="D11" s="50">
        <v>3021303.206997084</v>
      </c>
      <c r="E11" s="50">
        <v>2307597.6676384839</v>
      </c>
      <c r="F11" s="50">
        <v>1531204.081632653</v>
      </c>
      <c r="G11" s="17">
        <f t="shared" si="0"/>
        <v>8721005.830903789</v>
      </c>
      <c r="H11" s="17">
        <f t="shared" si="1"/>
        <v>1278401.1130637114</v>
      </c>
      <c r="I11" s="17">
        <f t="shared" si="2"/>
        <v>7442604.7178400774</v>
      </c>
    </row>
    <row r="12" spans="1:9" ht="15.75" customHeight="1" x14ac:dyDescent="0.25">
      <c r="A12" s="5">
        <f t="shared" si="3"/>
        <v>2034</v>
      </c>
      <c r="B12" s="49">
        <v>1132061.2790299039</v>
      </c>
      <c r="C12" s="50">
        <v>1893743.856726364</v>
      </c>
      <c r="D12" s="50">
        <v>3068060.8079966679</v>
      </c>
      <c r="E12" s="50">
        <v>2360540.191586839</v>
      </c>
      <c r="F12" s="50">
        <v>1563518.9504373181</v>
      </c>
      <c r="G12" s="17">
        <f t="shared" si="0"/>
        <v>8885863.8067471888</v>
      </c>
      <c r="H12" s="17">
        <f t="shared" si="1"/>
        <v>1291890.3067127669</v>
      </c>
      <c r="I12" s="17">
        <f t="shared" si="2"/>
        <v>7593973.5000344217</v>
      </c>
    </row>
    <row r="13" spans="1:9" ht="15.75" customHeight="1" x14ac:dyDescent="0.25">
      <c r="A13" s="5">
        <f t="shared" si="3"/>
        <v>2035</v>
      </c>
      <c r="B13" s="49">
        <v>1143419.567491319</v>
      </c>
      <c r="C13" s="50">
        <v>1925278.693401559</v>
      </c>
      <c r="D13" s="50">
        <v>3113355.2091390491</v>
      </c>
      <c r="E13" s="50">
        <v>2411188.790384958</v>
      </c>
      <c r="F13" s="50">
        <v>1594735.9433569349</v>
      </c>
      <c r="G13" s="17">
        <f t="shared" si="0"/>
        <v>9044558.6362825017</v>
      </c>
      <c r="H13" s="17">
        <f t="shared" si="1"/>
        <v>1304852.2046558924</v>
      </c>
      <c r="I13" s="17">
        <f t="shared" si="2"/>
        <v>7739706.4316266095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0.63967581200417001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0.63012987668825982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0.87985136364136607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0.87542919935082664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0.87985136364136607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0.87542919935082664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0.4396533964877043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0.42953412117577855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0.84982054606510982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0.84448843451934374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0.84982054606510982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0.84448843451934374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0.91989639912926424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0.91680876526808219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0.90988471750163624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0.90645042324432323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0.90988471750163624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0.90645042324432323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0.90758709915904257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2.2469799999999981E-2</v>
      </c>
    </row>
    <row r="5" spans="1:8" ht="15.75" customHeight="1" x14ac:dyDescent="0.25">
      <c r="B5" s="19" t="s">
        <v>70</v>
      </c>
      <c r="C5" s="101">
        <v>2.4460900000000049E-2</v>
      </c>
    </row>
    <row r="6" spans="1:8" ht="15.75" customHeight="1" x14ac:dyDescent="0.25">
      <c r="B6" s="19" t="s">
        <v>71</v>
      </c>
      <c r="C6" s="101">
        <v>0.10187679999999991</v>
      </c>
    </row>
    <row r="7" spans="1:8" ht="15.75" customHeight="1" x14ac:dyDescent="0.25">
      <c r="B7" s="19" t="s">
        <v>72</v>
      </c>
      <c r="C7" s="101">
        <v>0.41340200000000021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0.39500150000000001</v>
      </c>
    </row>
    <row r="10" spans="1:8" ht="15.75" customHeight="1" x14ac:dyDescent="0.25">
      <c r="B10" s="19" t="s">
        <v>75</v>
      </c>
      <c r="C10" s="101">
        <v>4.2788999999999952E-2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6.6684069736894405E-2</v>
      </c>
      <c r="D14" s="55">
        <v>6.6684069736894405E-2</v>
      </c>
      <c r="E14" s="55">
        <v>6.6684069736894405E-2</v>
      </c>
      <c r="F14" s="55">
        <v>6.6684069736894405E-2</v>
      </c>
    </row>
    <row r="15" spans="1:8" ht="15.75" customHeight="1" x14ac:dyDescent="0.25">
      <c r="B15" s="19" t="s">
        <v>82</v>
      </c>
      <c r="C15" s="101">
        <v>0.1594063741512792</v>
      </c>
      <c r="D15" s="101">
        <v>0.1594063741512792</v>
      </c>
      <c r="E15" s="101">
        <v>0.1594063741512792</v>
      </c>
      <c r="F15" s="101">
        <v>0.1594063741512792</v>
      </c>
    </row>
    <row r="16" spans="1:8" ht="15.75" customHeight="1" x14ac:dyDescent="0.25">
      <c r="B16" s="19" t="s">
        <v>83</v>
      </c>
      <c r="C16" s="101">
        <v>4.5121886732581648E-2</v>
      </c>
      <c r="D16" s="101">
        <v>4.5121886732581648E-2</v>
      </c>
      <c r="E16" s="101">
        <v>4.5121886732581648E-2</v>
      </c>
      <c r="F16" s="101">
        <v>4.5121886732581648E-2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3.5873226357410631E-3</v>
      </c>
      <c r="D19" s="101">
        <v>3.5873226357410631E-3</v>
      </c>
      <c r="E19" s="101">
        <v>3.5873226357410631E-3</v>
      </c>
      <c r="F19" s="101">
        <v>3.5873226357410631E-3</v>
      </c>
    </row>
    <row r="20" spans="1:8" ht="15.75" customHeight="1" x14ac:dyDescent="0.25">
      <c r="B20" s="19" t="s">
        <v>87</v>
      </c>
      <c r="C20" s="101">
        <v>0.42885433690608749</v>
      </c>
      <c r="D20" s="101">
        <v>0.42885433690608749</v>
      </c>
      <c r="E20" s="101">
        <v>0.42885433690608749</v>
      </c>
      <c r="F20" s="101">
        <v>0.42885433690608749</v>
      </c>
    </row>
    <row r="21" spans="1:8" ht="15.75" customHeight="1" x14ac:dyDescent="0.25">
      <c r="B21" s="19" t="s">
        <v>88</v>
      </c>
      <c r="C21" s="101">
        <v>0.21280453826937559</v>
      </c>
      <c r="D21" s="101">
        <v>0.21280453826937559</v>
      </c>
      <c r="E21" s="101">
        <v>0.21280453826937559</v>
      </c>
      <c r="F21" s="101">
        <v>0.21280453826937559</v>
      </c>
    </row>
    <row r="22" spans="1:8" ht="15.75" customHeight="1" x14ac:dyDescent="0.25">
      <c r="B22" s="19" t="s">
        <v>89</v>
      </c>
      <c r="C22" s="101">
        <v>8.354147156804044E-2</v>
      </c>
      <c r="D22" s="101">
        <v>8.354147156804044E-2</v>
      </c>
      <c r="E22" s="101">
        <v>8.354147156804044E-2</v>
      </c>
      <c r="F22" s="101">
        <v>8.354147156804044E-2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4.3847376999999993E-2</v>
      </c>
    </row>
    <row r="27" spans="1:8" ht="15.75" customHeight="1" x14ac:dyDescent="0.25">
      <c r="B27" s="19" t="s">
        <v>92</v>
      </c>
      <c r="C27" s="101">
        <v>3.4044087000000001E-2</v>
      </c>
    </row>
    <row r="28" spans="1:8" ht="15.75" customHeight="1" x14ac:dyDescent="0.25">
      <c r="B28" s="19" t="s">
        <v>93</v>
      </c>
      <c r="C28" s="101">
        <v>4.3283602999999997E-2</v>
      </c>
    </row>
    <row r="29" spans="1:8" ht="15.75" customHeight="1" x14ac:dyDescent="0.25">
      <c r="B29" s="19" t="s">
        <v>94</v>
      </c>
      <c r="C29" s="101">
        <v>0.177569167</v>
      </c>
    </row>
    <row r="30" spans="1:8" ht="15.75" customHeight="1" x14ac:dyDescent="0.25">
      <c r="B30" s="19" t="s">
        <v>95</v>
      </c>
      <c r="C30" s="101">
        <v>3.1893660999999997E-2</v>
      </c>
    </row>
    <row r="31" spans="1:8" ht="15.75" customHeight="1" x14ac:dyDescent="0.25">
      <c r="B31" s="19" t="s">
        <v>96</v>
      </c>
      <c r="C31" s="101">
        <v>9.3503550000000005E-2</v>
      </c>
    </row>
    <row r="32" spans="1:8" ht="15.75" customHeight="1" x14ac:dyDescent="0.25">
      <c r="B32" s="19" t="s">
        <v>97</v>
      </c>
      <c r="C32" s="101">
        <v>7.8392814000000005E-2</v>
      </c>
    </row>
    <row r="33" spans="2:3" ht="15.75" customHeight="1" x14ac:dyDescent="0.25">
      <c r="B33" s="19" t="s">
        <v>98</v>
      </c>
      <c r="C33" s="101">
        <v>0.15751110600000001</v>
      </c>
    </row>
    <row r="34" spans="2:3" ht="15.75" customHeight="1" x14ac:dyDescent="0.25">
      <c r="B34" s="19" t="s">
        <v>99</v>
      </c>
      <c r="C34" s="101">
        <v>0.33995463500000001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0.93833849674838177</v>
      </c>
      <c r="D2" s="52">
        <f>IFERROR(1-_xlfn.NORM.DIST(_xlfn.NORM.INV(SUM(D4:D5), 0, 1) + 1, 0, 1, TRUE), "")</f>
        <v>0.93833849674838177</v>
      </c>
      <c r="E2" s="52">
        <f>IFERROR(1-_xlfn.NORM.DIST(_xlfn.NORM.INV(SUM(E4:E5), 0, 1) + 1, 0, 1, TRUE), "")</f>
        <v>0.97657306715428949</v>
      </c>
      <c r="F2" s="52">
        <f>IFERROR(1-_xlfn.NORM.DIST(_xlfn.NORM.INV(SUM(F4:F5), 0, 1) + 1, 0, 1, TRUE), "")</f>
        <v>0.76771311952628396</v>
      </c>
      <c r="G2" s="52">
        <f>IFERROR(1-_xlfn.NORM.DIST(_xlfn.NORM.INV(SUM(G4:G5), 0, 1) + 1, 0, 1, TRUE), "")</f>
        <v>0.76772716564738364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5.6134303251618188E-2</v>
      </c>
      <c r="D3" s="52">
        <f>IFERROR(_xlfn.NORM.DIST(_xlfn.NORM.INV(SUM(D4:D5), 0, 1) + 1, 0, 1, TRUE) - SUM(D4:D5), "")</f>
        <v>5.6134303251618188E-2</v>
      </c>
      <c r="E3" s="52">
        <f>IFERROR(_xlfn.NORM.DIST(_xlfn.NORM.INV(SUM(E4:E5), 0, 1) + 1, 0, 1, TRUE) - SUM(E4:E5), "")</f>
        <v>2.2021132845710556E-2</v>
      </c>
      <c r="F3" s="52">
        <f>IFERROR(_xlfn.NORM.DIST(_xlfn.NORM.INV(SUM(F4:F5), 0, 1) + 1, 0, 1, TRUE) - SUM(F4:F5), "")</f>
        <v>0.190590980473716</v>
      </c>
      <c r="G3" s="52">
        <f>IFERROR(_xlfn.NORM.DIST(_xlfn.NORM.INV(SUM(G4:G5), 0, 1) + 1, 0, 1, TRUE) - SUM(G4:G5), "")</f>
        <v>0.19058103435261639</v>
      </c>
    </row>
    <row r="4" spans="1:15" ht="15.75" customHeight="1" x14ac:dyDescent="0.25">
      <c r="B4" s="5" t="s">
        <v>104</v>
      </c>
      <c r="C4" s="45">
        <v>5.5271999999999986E-3</v>
      </c>
      <c r="D4" s="53">
        <v>5.5271999999999986E-3</v>
      </c>
      <c r="E4" s="53">
        <v>0</v>
      </c>
      <c r="F4" s="53">
        <v>3.6424100000000001E-2</v>
      </c>
      <c r="G4" s="53">
        <v>3.7740099999999999E-2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1.4058E-3</v>
      </c>
      <c r="F5" s="53">
        <v>5.2718000000000001E-3</v>
      </c>
      <c r="G5" s="53">
        <v>3.9516999999999998E-3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0.86844675866203558</v>
      </c>
      <c r="D8" s="52">
        <f>IFERROR(1-_xlfn.NORM.DIST(_xlfn.NORM.INV(SUM(D10:D11), 0, 1) + 1, 0, 1, TRUE), "")</f>
        <v>0.86844675866203558</v>
      </c>
      <c r="E8" s="52">
        <f>IFERROR(1-_xlfn.NORM.DIST(_xlfn.NORM.INV(SUM(E10:E11), 0, 1) + 1, 0, 1, TRUE), "")</f>
        <v>0.94854474794398136</v>
      </c>
      <c r="F8" s="52">
        <f>IFERROR(1-_xlfn.NORM.DIST(_xlfn.NORM.INV(SUM(F10:F11), 0, 1) + 1, 0, 1, TRUE), "")</f>
        <v>0.83838136775660943</v>
      </c>
      <c r="G8" s="52">
        <f>IFERROR(1-_xlfn.NORM.DIST(_xlfn.NORM.INV(SUM(G10:G11), 0, 1) + 1, 0, 1, TRUE), "")</f>
        <v>0.85944426429782506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0.1145113413379644</v>
      </c>
      <c r="D9" s="52">
        <f>IFERROR(_xlfn.NORM.DIST(_xlfn.NORM.INV(SUM(D10:D11), 0, 1) + 1, 0, 1, TRUE) - SUM(D10:D11), "")</f>
        <v>0.1145113413379644</v>
      </c>
      <c r="E9" s="52">
        <f>IFERROR(_xlfn.NORM.DIST(_xlfn.NORM.INV(SUM(E10:E11), 0, 1) + 1, 0, 1, TRUE) - SUM(E10:E11), "")</f>
        <v>4.7197352056018639E-2</v>
      </c>
      <c r="F9" s="52">
        <f>IFERROR(_xlfn.NORM.DIST(_xlfn.NORM.INV(SUM(F10:F11), 0, 1) + 1, 0, 1, TRUE) - SUM(F10:F11), "")</f>
        <v>0.13820323224339057</v>
      </c>
      <c r="G9" s="52">
        <f>IFERROR(_xlfn.NORM.DIST(_xlfn.NORM.INV(SUM(G10:G11), 0, 1) + 1, 0, 1, TRUE) - SUM(G10:G11), "")</f>
        <v>0.12169303570217489</v>
      </c>
    </row>
    <row r="10" spans="1:15" ht="15.75" customHeight="1" x14ac:dyDescent="0.25">
      <c r="B10" s="5" t="s">
        <v>109</v>
      </c>
      <c r="C10" s="45">
        <v>1.52268E-2</v>
      </c>
      <c r="D10" s="53">
        <v>1.52268E-2</v>
      </c>
      <c r="E10" s="53">
        <v>4.2579000000000002E-3</v>
      </c>
      <c r="F10" s="53">
        <v>1.9031300000000001E-2</v>
      </c>
      <c r="G10" s="53">
        <v>1.83561E-2</v>
      </c>
    </row>
    <row r="11" spans="1:15" ht="15.75" customHeight="1" x14ac:dyDescent="0.25">
      <c r="B11" s="5" t="s">
        <v>110</v>
      </c>
      <c r="C11" s="45">
        <v>1.8151E-3</v>
      </c>
      <c r="D11" s="53">
        <v>1.8151E-3</v>
      </c>
      <c r="E11" s="53">
        <v>0</v>
      </c>
      <c r="F11" s="53">
        <v>4.3841000000000001E-3</v>
      </c>
      <c r="G11" s="53">
        <v>5.0659999999999995E-4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0.43854949999999998</v>
      </c>
      <c r="D2" s="53">
        <v>0.224714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8.4648000000000001E-2</v>
      </c>
      <c r="D3" s="53">
        <v>0.1454685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0.37770900000000002</v>
      </c>
      <c r="D4" s="53">
        <v>0.45987929999999999</v>
      </c>
      <c r="E4" s="53">
        <v>0.60442529999999994</v>
      </c>
      <c r="F4" s="53">
        <v>0.4598352</v>
      </c>
      <c r="G4" s="53">
        <v>0</v>
      </c>
    </row>
    <row r="5" spans="1:7" x14ac:dyDescent="0.25">
      <c r="B5" s="3" t="s">
        <v>122</v>
      </c>
      <c r="C5" s="52">
        <v>9.9093500000000001E-2</v>
      </c>
      <c r="D5" s="52">
        <v>0.16993820000000001</v>
      </c>
      <c r="E5" s="52">
        <f>1-SUM(E2:E4)</f>
        <v>0.39557470000000006</v>
      </c>
      <c r="F5" s="52">
        <f>1-SUM(F2:F4)</f>
        <v>0.5401648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FE1BF0-F43F-4FBD-9CB2-4032A897886B}"/>
</file>

<file path=customXml/itemProps2.xml><?xml version="1.0" encoding="utf-8"?>
<ds:datastoreItem xmlns:ds="http://schemas.openxmlformats.org/officeDocument/2006/customXml" ds:itemID="{083A79A9-F445-44E1-A95A-E7AD910CD9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2024-03-26T04:24:23Z</dcterms:modified>
</cp:coreProperties>
</file>