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5E1492B-21DE-4409-848D-83252C8CB5AF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7" i="2"/>
  <c r="A35" i="2"/>
  <c r="A34" i="2"/>
  <c r="A32" i="2"/>
  <c r="A31" i="2"/>
  <c r="A29" i="2"/>
  <c r="A27" i="2"/>
  <c r="A26" i="2"/>
  <c r="A24" i="2"/>
  <c r="A23" i="2"/>
  <c r="A21" i="2"/>
  <c r="A19" i="2"/>
  <c r="A18" i="2"/>
  <c r="A16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  <c r="A33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<sst xmlns="http://schemas.openxmlformats.org/spreadsheetml/2006/main" count="2092" uniqueCount="341">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</sst>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4551792.875</v>
      </c>
    </row>
    <row r="8" spans="1:3" ht="15" customHeight="1" x14ac:dyDescent="0.25">
      <c r="B8" s="5" t="s">
        <v>8</v>
      </c>
      <c r="C8" s="44">
        <v>0.23799999999999999</v>
      </c>
    </row>
    <row r="9" spans="1:3" ht="15" customHeight="1" x14ac:dyDescent="0.25">
      <c r="B9" s="5" t="s">
        <v>9</v>
      </c>
      <c r="C9" s="45">
        <v>0.74</v>
      </c>
    </row>
    <row r="10" spans="1:3" ht="15" customHeight="1" x14ac:dyDescent="0.25">
      <c r="B10" s="5" t="s">
        <v>10</v>
      </c>
      <c r="C10" s="45">
        <v>0.44305671691894499</v>
      </c>
    </row>
    <row r="11" spans="1:3" ht="15" customHeight="1" x14ac:dyDescent="0.25">
      <c r="B11" s="5" t="s">
        <v>11</v>
      </c>
      <c r="C11" s="45">
        <v>0.58799999999999997</v>
      </c>
    </row>
    <row r="12" spans="1:3" ht="15" customHeight="1" x14ac:dyDescent="0.25">
      <c r="B12" s="5" t="s">
        <v>12</v>
      </c>
      <c r="C12" s="45">
        <v>0.28100000000000003</v>
      </c>
    </row>
    <row r="13" spans="1:3" ht="15" customHeight="1" x14ac:dyDescent="0.25">
      <c r="B13" s="5" t="s">
        <v>13</v>
      </c>
      <c r="C13" s="45">
        <v>0.59899999999999998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0.11650000000000001</v>
      </c>
    </row>
    <row r="24" spans="1:3" ht="15" customHeight="1" x14ac:dyDescent="0.25">
      <c r="B24" s="15" t="s">
        <v>22</v>
      </c>
      <c r="C24" s="45">
        <v>0.45839999999999997</v>
      </c>
    </row>
    <row r="25" spans="1:3" ht="15" customHeight="1" x14ac:dyDescent="0.25">
      <c r="B25" s="15" t="s">
        <v>23</v>
      </c>
      <c r="C25" s="45">
        <v>0.35239999999999999</v>
      </c>
    </row>
    <row r="26" spans="1:3" ht="15" customHeight="1" x14ac:dyDescent="0.25">
      <c r="B26" s="15" t="s">
        <v>24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0.22859451908270501</v>
      </c>
    </row>
    <row r="30" spans="1:3" ht="14.25" customHeight="1" x14ac:dyDescent="0.25">
      <c r="B30" s="25" t="s">
        <v>27</v>
      </c>
      <c r="C30" s="99">
        <v>6.8320687947238098E-2</v>
      </c>
    </row>
    <row r="31" spans="1:3" ht="14.25" customHeight="1" x14ac:dyDescent="0.25">
      <c r="B31" s="25" t="s">
        <v>28</v>
      </c>
      <c r="C31" s="99">
        <v>0.126664645857306</v>
      </c>
    </row>
    <row r="32" spans="1:3" ht="14.25" customHeight="1" x14ac:dyDescent="0.25">
      <c r="B32" s="25" t="s">
        <v>29</v>
      </c>
      <c r="C32" s="99">
        <v>0.57642014711275102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25.642800000000001</v>
      </c>
    </row>
    <row r="38" spans="1:5" ht="15" customHeight="1" x14ac:dyDescent="0.25">
      <c r="B38" s="11" t="s">
        <v>34</v>
      </c>
      <c r="C38" s="43">
        <v>46.950699999999998</v>
      </c>
      <c r="D38" s="12"/>
      <c r="E38" s="13"/>
    </row>
    <row r="39" spans="1:5" ht="15" customHeight="1" x14ac:dyDescent="0.25">
      <c r="B39" s="11" t="s">
        <v>35</v>
      </c>
      <c r="C39" s="43">
        <v>69.788030000000006</v>
      </c>
      <c r="D39" s="12"/>
      <c r="E39" s="12"/>
    </row>
    <row r="40" spans="1:5" ht="15" customHeight="1" x14ac:dyDescent="0.25">
      <c r="B40" s="11" t="s">
        <v>36</v>
      </c>
      <c r="C40" s="100">
        <v>4.38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18.876390000000001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7.9480999999999996E-3</v>
      </c>
      <c r="D45" s="12"/>
    </row>
    <row r="46" spans="1:5" ht="15.75" customHeight="1" x14ac:dyDescent="0.25">
      <c r="B46" s="11" t="s">
        <v>41</v>
      </c>
      <c r="C46" s="45">
        <v>8.5401100000000008E-2</v>
      </c>
      <c r="D46" s="12"/>
    </row>
    <row r="47" spans="1:5" ht="15.75" customHeight="1" x14ac:dyDescent="0.25">
      <c r="B47" s="11" t="s">
        <v>42</v>
      </c>
      <c r="C47" s="45">
        <v>7.3442199999999999E-2</v>
      </c>
      <c r="D47" s="12"/>
      <c r="E47" s="13"/>
    </row>
    <row r="48" spans="1:5" ht="15" customHeight="1" x14ac:dyDescent="0.25">
      <c r="B48" s="11" t="s">
        <v>43</v>
      </c>
      <c r="C48" s="46">
        <v>0.83320859999999997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0.45496999999999999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0.11961432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0.48636659620772599</v>
      </c>
      <c r="C2" s="98">
        <v>0.95</v>
      </c>
      <c r="D2" s="56">
        <v>40.364147140219387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39.484184482679296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137.4514172418211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0.29705202383888901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12.61648392647521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12.61648392647521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12.61648392647521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12.61648392647521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12.61648392647521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12.61648392647521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0.6810218812589881</v>
      </c>
      <c r="C16" s="98">
        <v>0.95</v>
      </c>
      <c r="D16" s="56">
        <v>0.3232422749080891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3.252104381193762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3.252104381193762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0.65054450000000008</v>
      </c>
      <c r="C21" s="98">
        <v>0.95</v>
      </c>
      <c r="D21" s="56">
        <v>2.861030426392877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21.56455166502997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4.2243700000000002E-2</v>
      </c>
      <c r="C23" s="98">
        <v>0.95</v>
      </c>
      <c r="D23" s="56">
        <v>4.0320279639007426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0.56262922834778106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0.49580504478728898</v>
      </c>
      <c r="C27" s="98">
        <v>0.95</v>
      </c>
      <c r="D27" s="56">
        <v>18.17825495848718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0.17947630000000001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73.329717310870137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0.1133</v>
      </c>
      <c r="C31" s="98">
        <v>0.95</v>
      </c>
      <c r="D31" s="56">
        <v>0.86324334465165042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0.36904480000000001</v>
      </c>
      <c r="C32" s="98">
        <v>0.95</v>
      </c>
      <c r="D32" s="56">
        <v>0.65336917399036021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0.43119160000000001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0.2055438</v>
      </c>
      <c r="C38" s="98">
        <v>0.95</v>
      </c>
      <c r="D38" s="56">
        <v>5.3958083837356767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0.19769629999999999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8.9867440000000007E-2</v>
      </c>
      <c r="C3" s="21">
        <f>frac_mam_1_5months * 2.6</f>
        <v>8.9867440000000007E-2</v>
      </c>
      <c r="D3" s="21">
        <f>frac_mam_6_11months * 2.6</f>
        <v>0.12051389999999999</v>
      </c>
      <c r="E3" s="21">
        <f>frac_mam_12_23months * 2.6</f>
        <v>9.144642E-2</v>
      </c>
      <c r="F3" s="21">
        <f>frac_mam_24_59months * 2.6</f>
        <v>5.2431080000000005E-2</v>
      </c>
    </row>
    <row r="4" spans="1:6" ht="15.75" customHeight="1" x14ac:dyDescent="0.25">
      <c r="A4" s="3" t="s">
        <v>205</v>
      </c>
      <c r="B4" s="21">
        <f>frac_sam_1month * 2.6</f>
        <v>7.0943339999999994E-2</v>
      </c>
      <c r="C4" s="21">
        <f>frac_sam_1_5months * 2.6</f>
        <v>7.0943339999999994E-2</v>
      </c>
      <c r="D4" s="21">
        <f>frac_sam_6_11months * 2.6</f>
        <v>6.1306440000000004E-2</v>
      </c>
      <c r="E4" s="21">
        <f>frac_sam_12_23months * 2.6</f>
        <v>3.93757E-2</v>
      </c>
      <c r="F4" s="21">
        <f>frac_sam_24_59months * 2.6</f>
        <v>3.3756580000000001E-2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932474.68040000007</v>
      </c>
      <c r="C2" s="49">
        <v>1549000</v>
      </c>
      <c r="D2" s="49">
        <v>2445000</v>
      </c>
      <c r="E2" s="49">
        <v>1850000</v>
      </c>
      <c r="F2" s="49">
        <v>1222000</v>
      </c>
      <c r="G2" s="17">
        <f t="shared" ref="G2:G13" si="0">C2+D2+E2+F2</f>
        <v>7066000</v>
      </c>
      <c r="H2" s="17">
        <f t="shared" ref="H2:H13" si="1">(B2 + stillbirth*B2/(1000-stillbirth))/(1-abortion)</f>
        <v>1080017.1434426736</v>
      </c>
      <c r="I2" s="17">
        <f t="shared" ref="I2:I13" si="2">G2-H2</f>
        <v>5985982.8565573264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942632.73099999991</v>
      </c>
      <c r="C3" s="50">
        <v>1590000</v>
      </c>
      <c r="D3" s="50">
        <v>2516000</v>
      </c>
      <c r="E3" s="50">
        <v>1895000</v>
      </c>
      <c r="F3" s="50">
        <v>1274000</v>
      </c>
      <c r="G3" s="17">
        <f t="shared" si="0"/>
        <v>7275000</v>
      </c>
      <c r="H3" s="17">
        <f t="shared" si="1"/>
        <v>1091782.4696467607</v>
      </c>
      <c r="I3" s="17">
        <f t="shared" si="2"/>
        <v>6183217.5303532388</v>
      </c>
    </row>
    <row r="4" spans="1:9" ht="15.75" customHeight="1" x14ac:dyDescent="0.25">
      <c r="A4" s="5">
        <f t="shared" si="3"/>
        <v>2026</v>
      </c>
      <c r="B4" s="49">
        <v>954405.18079999997</v>
      </c>
      <c r="C4" s="50">
        <v>1628000</v>
      </c>
      <c r="D4" s="50">
        <v>2588000</v>
      </c>
      <c r="E4" s="50">
        <v>1938000</v>
      </c>
      <c r="F4" s="50">
        <v>1328000</v>
      </c>
      <c r="G4" s="17">
        <f t="shared" si="0"/>
        <v>7482000</v>
      </c>
      <c r="H4" s="17">
        <f t="shared" si="1"/>
        <v>1105417.6362325861</v>
      </c>
      <c r="I4" s="17">
        <f t="shared" si="2"/>
        <v>6376582.3637674134</v>
      </c>
    </row>
    <row r="5" spans="1:9" ht="15.75" customHeight="1" x14ac:dyDescent="0.25">
      <c r="A5" s="5">
        <f t="shared" si="3"/>
        <v>2027</v>
      </c>
      <c r="B5" s="49">
        <v>966008.05839999986</v>
      </c>
      <c r="C5" s="50">
        <v>1666000</v>
      </c>
      <c r="D5" s="50">
        <v>2666000</v>
      </c>
      <c r="E5" s="50">
        <v>1979000</v>
      </c>
      <c r="F5" s="50">
        <v>1383000</v>
      </c>
      <c r="G5" s="17">
        <f t="shared" si="0"/>
        <v>7694000</v>
      </c>
      <c r="H5" s="17">
        <f t="shared" si="1"/>
        <v>1118856.3997557859</v>
      </c>
      <c r="I5" s="17">
        <f t="shared" si="2"/>
        <v>6575143.6002442138</v>
      </c>
    </row>
    <row r="6" spans="1:9" ht="15.75" customHeight="1" x14ac:dyDescent="0.25">
      <c r="A6" s="5">
        <f t="shared" si="3"/>
        <v>2028</v>
      </c>
      <c r="B6" s="49">
        <v>977398.3088</v>
      </c>
      <c r="C6" s="50">
        <v>1702000</v>
      </c>
      <c r="D6" s="50">
        <v>2748000</v>
      </c>
      <c r="E6" s="50">
        <v>2022000</v>
      </c>
      <c r="F6" s="50">
        <v>1439000</v>
      </c>
      <c r="G6" s="17">
        <f t="shared" si="0"/>
        <v>7911000</v>
      </c>
      <c r="H6" s="17">
        <f t="shared" si="1"/>
        <v>1132048.8927624894</v>
      </c>
      <c r="I6" s="17">
        <f t="shared" si="2"/>
        <v>6778951.1072375104</v>
      </c>
    </row>
    <row r="7" spans="1:9" ht="15.75" customHeight="1" x14ac:dyDescent="0.25">
      <c r="A7" s="5">
        <f t="shared" si="3"/>
        <v>2029</v>
      </c>
      <c r="B7" s="49">
        <v>988565.00599999994</v>
      </c>
      <c r="C7" s="50">
        <v>1737000</v>
      </c>
      <c r="D7" s="50">
        <v>2831000</v>
      </c>
      <c r="E7" s="50">
        <v>2068000</v>
      </c>
      <c r="F7" s="50">
        <v>1493000</v>
      </c>
      <c r="G7" s="17">
        <f t="shared" si="0"/>
        <v>8129000</v>
      </c>
      <c r="H7" s="17">
        <f t="shared" si="1"/>
        <v>1144982.4604669332</v>
      </c>
      <c r="I7" s="17">
        <f t="shared" si="2"/>
        <v>6984017.5395330666</v>
      </c>
    </row>
    <row r="8" spans="1:9" ht="15.75" customHeight="1" x14ac:dyDescent="0.25">
      <c r="A8" s="5">
        <f t="shared" si="3"/>
        <v>2030</v>
      </c>
      <c r="B8" s="49">
        <v>999557.84</v>
      </c>
      <c r="C8" s="50">
        <v>1770000</v>
      </c>
      <c r="D8" s="50">
        <v>2915000</v>
      </c>
      <c r="E8" s="50">
        <v>2118000</v>
      </c>
      <c r="F8" s="50">
        <v>1546000</v>
      </c>
      <c r="G8" s="17">
        <f t="shared" si="0"/>
        <v>8349000</v>
      </c>
      <c r="H8" s="17">
        <f t="shared" si="1"/>
        <v>1157714.6551576531</v>
      </c>
      <c r="I8" s="17">
        <f t="shared" si="2"/>
        <v>7191285.3448423464</v>
      </c>
    </row>
    <row r="9" spans="1:9" ht="15.75" customHeight="1" x14ac:dyDescent="0.25">
      <c r="A9" s="5">
        <f t="shared" si="3"/>
        <v>2031</v>
      </c>
      <c r="B9" s="49">
        <v>1009141.148514286</v>
      </c>
      <c r="C9" s="50">
        <v>1801571.4285714291</v>
      </c>
      <c r="D9" s="50">
        <v>2982142.8571428568</v>
      </c>
      <c r="E9" s="50">
        <v>2156285.7142857141</v>
      </c>
      <c r="F9" s="50">
        <v>1592285.7142857141</v>
      </c>
      <c r="G9" s="17">
        <f t="shared" si="0"/>
        <v>8532285.7142857146</v>
      </c>
      <c r="H9" s="17">
        <f t="shared" si="1"/>
        <v>1168814.2996883648</v>
      </c>
      <c r="I9" s="17">
        <f t="shared" si="2"/>
        <v>7363471.4145973492</v>
      </c>
    </row>
    <row r="10" spans="1:9" ht="15.75" customHeight="1" x14ac:dyDescent="0.25">
      <c r="A10" s="5">
        <f t="shared" si="3"/>
        <v>2032</v>
      </c>
      <c r="B10" s="49">
        <v>1018642.351016326</v>
      </c>
      <c r="C10" s="50">
        <v>1831795.918367347</v>
      </c>
      <c r="D10" s="50">
        <v>3048734.6938775508</v>
      </c>
      <c r="E10" s="50">
        <v>2193612.2448979588</v>
      </c>
      <c r="F10" s="50">
        <v>1637755.1020408161</v>
      </c>
      <c r="G10" s="17">
        <f t="shared" si="0"/>
        <v>8711897.9591836724</v>
      </c>
      <c r="H10" s="17">
        <f t="shared" si="1"/>
        <v>1179818.8468371646</v>
      </c>
      <c r="I10" s="17">
        <f t="shared" si="2"/>
        <v>7532079.1123465076</v>
      </c>
    </row>
    <row r="11" spans="1:9" ht="15.75" customHeight="1" x14ac:dyDescent="0.25">
      <c r="A11" s="5">
        <f t="shared" si="3"/>
        <v>2033</v>
      </c>
      <c r="B11" s="49">
        <v>1027819.089618659</v>
      </c>
      <c r="C11" s="50">
        <v>1860909.620991254</v>
      </c>
      <c r="D11" s="50">
        <v>3114553.9358600592</v>
      </c>
      <c r="E11" s="50">
        <v>2230128.279883381</v>
      </c>
      <c r="F11" s="50">
        <v>1682005.83090379</v>
      </c>
      <c r="G11" s="17">
        <f t="shared" si="0"/>
        <v>8887597.6676384844</v>
      </c>
      <c r="H11" s="17">
        <f t="shared" si="1"/>
        <v>1190447.5912092479</v>
      </c>
      <c r="I11" s="17">
        <f t="shared" si="2"/>
        <v>7697150.0764292367</v>
      </c>
    </row>
    <row r="12" spans="1:9" ht="15.75" customHeight="1" x14ac:dyDescent="0.25">
      <c r="A12" s="5">
        <f t="shared" si="3"/>
        <v>2034</v>
      </c>
      <c r="B12" s="49">
        <v>1036649.23693561</v>
      </c>
      <c r="C12" s="50">
        <v>1888753.8525614331</v>
      </c>
      <c r="D12" s="50">
        <v>3178633.0695543531</v>
      </c>
      <c r="E12" s="50">
        <v>2266003.7484381502</v>
      </c>
      <c r="F12" s="50">
        <v>1724720.949604332</v>
      </c>
      <c r="G12" s="17">
        <f t="shared" si="0"/>
        <v>9058111.6201582681</v>
      </c>
      <c r="H12" s="17">
        <f t="shared" si="1"/>
        <v>1200674.9042740278</v>
      </c>
      <c r="I12" s="17">
        <f t="shared" si="2"/>
        <v>7857436.7158842403</v>
      </c>
    </row>
    <row r="13" spans="1:9" ht="15.75" customHeight="1" x14ac:dyDescent="0.25">
      <c r="A13" s="5">
        <f t="shared" si="3"/>
        <v>2035</v>
      </c>
      <c r="B13" s="49">
        <v>1045113.655240697</v>
      </c>
      <c r="C13" s="50">
        <v>1915432.974355923</v>
      </c>
      <c r="D13" s="50">
        <v>3240152.0794906891</v>
      </c>
      <c r="E13" s="50">
        <v>2300861.4267864572</v>
      </c>
      <c r="F13" s="50">
        <v>1765538.228119236</v>
      </c>
      <c r="G13" s="17">
        <f t="shared" si="0"/>
        <v>9221984.7087523062</v>
      </c>
      <c r="H13" s="17">
        <f t="shared" si="1"/>
        <v>1210478.6202042475</v>
      </c>
      <c r="I13" s="17">
        <f t="shared" si="2"/>
        <v>8011506.0885480586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0.59083332812024691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0.53161237589185173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0.85624885370440096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0.82399969286773067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0.85624885370440096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0.82399969286773067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0.38957124504540053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0.33405358292396176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0.82151538931795065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0.78344483085265526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0.82151538931795065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0.78344483085265526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0.90329588979197328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0.88012361556861463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0.89145422934689456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0.86586580484234099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0.89145422934689456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0.86586580484234099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0.87230238794534543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1.143080228616046E-2</v>
      </c>
    </row>
    <row r="4" spans="1:8" ht="15.75" customHeight="1" x14ac:dyDescent="0.25">
      <c r="B4" s="19" t="s">
        <v>69</v>
      </c>
      <c r="C4" s="101">
        <v>6.6053313210662781E-2</v>
      </c>
    </row>
    <row r="5" spans="1:8" ht="15.75" customHeight="1" x14ac:dyDescent="0.25">
      <c r="B5" s="19" t="s">
        <v>70</v>
      </c>
      <c r="C5" s="101">
        <v>9.1041518208303807E-2</v>
      </c>
    </row>
    <row r="6" spans="1:8" ht="15.75" customHeight="1" x14ac:dyDescent="0.25">
      <c r="B6" s="19" t="s">
        <v>71</v>
      </c>
      <c r="C6" s="101">
        <v>0.2565140513028103</v>
      </c>
    </row>
    <row r="7" spans="1:8" ht="15.75" customHeight="1" x14ac:dyDescent="0.25">
      <c r="B7" s="19" t="s">
        <v>72</v>
      </c>
      <c r="C7" s="101">
        <v>0.39185437837087522</v>
      </c>
    </row>
    <row r="8" spans="1:8" ht="15.75" customHeight="1" x14ac:dyDescent="0.25">
      <c r="B8" s="19" t="s">
        <v>73</v>
      </c>
      <c r="C8" s="101">
        <v>2.516000503200104E-3</v>
      </c>
    </row>
    <row r="9" spans="1:8" ht="15.75" customHeight="1" x14ac:dyDescent="0.25">
      <c r="B9" s="19" t="s">
        <v>74</v>
      </c>
      <c r="C9" s="101">
        <v>6.3182812636562474E-2</v>
      </c>
    </row>
    <row r="10" spans="1:8" ht="15.75" customHeight="1" x14ac:dyDescent="0.25">
      <c r="B10" s="19" t="s">
        <v>75</v>
      </c>
      <c r="C10" s="101">
        <v>0.1174071234814246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0.16942774017284731</v>
      </c>
      <c r="D14" s="55">
        <v>0.16942774017284731</v>
      </c>
      <c r="E14" s="55">
        <v>0.16942774017284731</v>
      </c>
      <c r="F14" s="55">
        <v>0.16942774017284731</v>
      </c>
    </row>
    <row r="15" spans="1:8" ht="15.75" customHeight="1" x14ac:dyDescent="0.25">
      <c r="B15" s="19" t="s">
        <v>82</v>
      </c>
      <c r="C15" s="101">
        <v>0.23651425298997231</v>
      </c>
      <c r="D15" s="101">
        <v>0.23651425298997231</v>
      </c>
      <c r="E15" s="101">
        <v>0.23651425298997231</v>
      </c>
      <c r="F15" s="101">
        <v>0.23651425298997231</v>
      </c>
    </row>
    <row r="16" spans="1:8" ht="15.75" customHeight="1" x14ac:dyDescent="0.25">
      <c r="B16" s="19" t="s">
        <v>83</v>
      </c>
      <c r="C16" s="101">
        <v>2.918110732094047E-2</v>
      </c>
      <c r="D16" s="101">
        <v>2.918110732094047E-2</v>
      </c>
      <c r="E16" s="101">
        <v>2.918110732094047E-2</v>
      </c>
      <c r="F16" s="101">
        <v>2.918110732094047E-2</v>
      </c>
    </row>
    <row r="17" spans="1:8" ht="15.75" customHeight="1" x14ac:dyDescent="0.25">
      <c r="B17" s="19" t="s">
        <v>84</v>
      </c>
      <c r="C17" s="101">
        <v>2.2925787169298929E-2</v>
      </c>
      <c r="D17" s="101">
        <v>2.2925787169298929E-2</v>
      </c>
      <c r="E17" s="101">
        <v>2.2925787169298929E-2</v>
      </c>
      <c r="F17" s="101">
        <v>2.2925787169298929E-2</v>
      </c>
    </row>
    <row r="18" spans="1:8" ht="15.75" customHeight="1" x14ac:dyDescent="0.25">
      <c r="B18" s="19" t="s">
        <v>85</v>
      </c>
      <c r="C18" s="101">
        <v>0.2300598358149944</v>
      </c>
      <c r="D18" s="101">
        <v>0.2300598358149944</v>
      </c>
      <c r="E18" s="101">
        <v>0.2300598358149944</v>
      </c>
      <c r="F18" s="101">
        <v>0.2300598358149944</v>
      </c>
    </row>
    <row r="19" spans="1:8" ht="15.75" customHeight="1" x14ac:dyDescent="0.25">
      <c r="B19" s="19" t="s">
        <v>86</v>
      </c>
      <c r="C19" s="101">
        <v>1.7132730726974171E-2</v>
      </c>
      <c r="D19" s="101">
        <v>1.7132730726974171E-2</v>
      </c>
      <c r="E19" s="101">
        <v>1.7132730726974171E-2</v>
      </c>
      <c r="F19" s="101">
        <v>1.7132730726974171E-2</v>
      </c>
    </row>
    <row r="20" spans="1:8" ht="15.75" customHeight="1" x14ac:dyDescent="0.25">
      <c r="B20" s="19" t="s">
        <v>87</v>
      </c>
      <c r="C20" s="101">
        <v>5.5929038248185813E-2</v>
      </c>
      <c r="D20" s="101">
        <v>5.5929038248185813E-2</v>
      </c>
      <c r="E20" s="101">
        <v>5.5929038248185813E-2</v>
      </c>
      <c r="F20" s="101">
        <v>5.5929038248185813E-2</v>
      </c>
    </row>
    <row r="21" spans="1:8" ht="15.75" customHeight="1" x14ac:dyDescent="0.25">
      <c r="B21" s="19" t="s">
        <v>88</v>
      </c>
      <c r="C21" s="101">
        <v>8.607945043868627E-2</v>
      </c>
      <c r="D21" s="101">
        <v>8.607945043868627E-2</v>
      </c>
      <c r="E21" s="101">
        <v>8.607945043868627E-2</v>
      </c>
      <c r="F21" s="101">
        <v>8.607945043868627E-2</v>
      </c>
    </row>
    <row r="22" spans="1:8" ht="15.75" customHeight="1" x14ac:dyDescent="0.25">
      <c r="B22" s="19" t="s">
        <v>89</v>
      </c>
      <c r="C22" s="101">
        <v>0.1527500571181003</v>
      </c>
      <c r="D22" s="101">
        <v>0.1527500571181003</v>
      </c>
      <c r="E22" s="101">
        <v>0.1527500571181003</v>
      </c>
      <c r="F22" s="101">
        <v>0.1527500571181003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0.103690241</v>
      </c>
    </row>
    <row r="27" spans="1:8" ht="15.75" customHeight="1" x14ac:dyDescent="0.25">
      <c r="B27" s="19" t="s">
        <v>92</v>
      </c>
      <c r="C27" s="101">
        <v>9.3634809999999999E-3</v>
      </c>
    </row>
    <row r="28" spans="1:8" ht="15.75" customHeight="1" x14ac:dyDescent="0.25">
      <c r="B28" s="19" t="s">
        <v>93</v>
      </c>
      <c r="C28" s="101">
        <v>0.116756885</v>
      </c>
    </row>
    <row r="29" spans="1:8" ht="15.75" customHeight="1" x14ac:dyDescent="0.25">
      <c r="B29" s="19" t="s">
        <v>94</v>
      </c>
      <c r="C29" s="101">
        <v>0.15363832899999999</v>
      </c>
    </row>
    <row r="30" spans="1:8" ht="15.75" customHeight="1" x14ac:dyDescent="0.25">
      <c r="B30" s="19" t="s">
        <v>95</v>
      </c>
      <c r="C30" s="101">
        <v>0.13426711399999999</v>
      </c>
    </row>
    <row r="31" spans="1:8" ht="15.75" customHeight="1" x14ac:dyDescent="0.25">
      <c r="B31" s="19" t="s">
        <v>96</v>
      </c>
      <c r="C31" s="101">
        <v>6.5823823000000004E-2</v>
      </c>
    </row>
    <row r="32" spans="1:8" ht="15.75" customHeight="1" x14ac:dyDescent="0.25">
      <c r="B32" s="19" t="s">
        <v>97</v>
      </c>
      <c r="C32" s="101">
        <v>6.84434E-3</v>
      </c>
    </row>
    <row r="33" spans="2:3" ht="15.75" customHeight="1" x14ac:dyDescent="0.25">
      <c r="B33" s="19" t="s">
        <v>98</v>
      </c>
      <c r="C33" s="101">
        <v>0.192122402</v>
      </c>
    </row>
    <row r="34" spans="2:3" ht="15.75" customHeight="1" x14ac:dyDescent="0.25">
      <c r="B34" s="19" t="s">
        <v>99</v>
      </c>
      <c r="C34" s="101">
        <v>0.21749338600000001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0.46214196134405616</v>
      </c>
      <c r="D2" s="52">
        <f>IFERROR(1-_xlfn.NORM.DIST(_xlfn.NORM.INV(SUM(D4:D5), 0, 1) + 1, 0, 1, TRUE), "")</f>
        <v>0.46214196134405616</v>
      </c>
      <c r="E2" s="52">
        <f>IFERROR(1-_xlfn.NORM.DIST(_xlfn.NORM.INV(SUM(E4:E5), 0, 1) + 1, 0, 1, TRUE), "")</f>
        <v>0.45469858397748131</v>
      </c>
      <c r="F2" s="52">
        <f>IFERROR(1-_xlfn.NORM.DIST(_xlfn.NORM.INV(SUM(F4:F5), 0, 1) + 1, 0, 1, TRUE), "")</f>
        <v>0.25922423933317962</v>
      </c>
      <c r="G2" s="52">
        <f>IFERROR(1-_xlfn.NORM.DIST(_xlfn.NORM.INV(SUM(G4:G5), 0, 1) + 1, 0, 1, TRUE), "")</f>
        <v>0.31636718597168301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0.35511503865594385</v>
      </c>
      <c r="D3" s="52">
        <f>IFERROR(_xlfn.NORM.DIST(_xlfn.NORM.INV(SUM(D4:D5), 0, 1) + 1, 0, 1, TRUE) - SUM(D4:D5), "")</f>
        <v>0.35511503865594385</v>
      </c>
      <c r="E3" s="52">
        <f>IFERROR(_xlfn.NORM.DIST(_xlfn.NORM.INV(SUM(E4:E5), 0, 1) + 1, 0, 1, TRUE) - SUM(E4:E5), "")</f>
        <v>0.3575468160225187</v>
      </c>
      <c r="F3" s="52">
        <f>IFERROR(_xlfn.NORM.DIST(_xlfn.NORM.INV(SUM(F4:F5), 0, 1) + 1, 0, 1, TRUE) - SUM(F4:F5), "")</f>
        <v>0.37920416066682039</v>
      </c>
      <c r="G3" s="52">
        <f>IFERROR(_xlfn.NORM.DIST(_xlfn.NORM.INV(SUM(G4:G5), 0, 1) + 1, 0, 1, TRUE) - SUM(G4:G5), "")</f>
        <v>0.38283881402831699</v>
      </c>
    </row>
    <row r="4" spans="1:15" ht="15.75" customHeight="1" x14ac:dyDescent="0.25">
      <c r="B4" s="5" t="s">
        <v>104</v>
      </c>
      <c r="C4" s="45">
        <v>9.7811000000000009E-2</v>
      </c>
      <c r="D4" s="53">
        <v>9.7811000000000009E-2</v>
      </c>
      <c r="E4" s="53">
        <v>6.9759500000000002E-2</v>
      </c>
      <c r="F4" s="53">
        <v>0.20554059999999999</v>
      </c>
      <c r="G4" s="53">
        <v>0.16139339999999999</v>
      </c>
    </row>
    <row r="5" spans="1:15" ht="15.75" customHeight="1" x14ac:dyDescent="0.25">
      <c r="B5" s="5" t="s">
        <v>105</v>
      </c>
      <c r="C5" s="45">
        <v>8.4931999999999994E-2</v>
      </c>
      <c r="D5" s="53">
        <v>8.4931999999999994E-2</v>
      </c>
      <c r="E5" s="53">
        <v>0.11799510000000001</v>
      </c>
      <c r="F5" s="53">
        <v>0.156031</v>
      </c>
      <c r="G5" s="53">
        <v>0.13940060000000001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0.70520314683031926</v>
      </c>
      <c r="D8" s="52">
        <f>IFERROR(1-_xlfn.NORM.DIST(_xlfn.NORM.INV(SUM(D10:D11), 0, 1) + 1, 0, 1, TRUE), "")</f>
        <v>0.70520314683031926</v>
      </c>
      <c r="E8" s="52">
        <f>IFERROR(1-_xlfn.NORM.DIST(_xlfn.NORM.INV(SUM(E10:E11), 0, 1) + 1, 0, 1, TRUE), "")</f>
        <v>0.68307175669848463</v>
      </c>
      <c r="F8" s="52">
        <f>IFERROR(1-_xlfn.NORM.DIST(_xlfn.NORM.INV(SUM(F10:F11), 0, 1) + 1, 0, 1, TRUE), "")</f>
        <v>0.73949700149150088</v>
      </c>
      <c r="G8" s="52">
        <f>IFERROR(1-_xlfn.NORM.DIST(_xlfn.NORM.INV(SUM(G10:G11), 0, 1) + 1, 0, 1, TRUE), "")</f>
        <v>0.79853565175383845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0.23294655316968074</v>
      </c>
      <c r="D9" s="52">
        <f>IFERROR(_xlfn.NORM.DIST(_xlfn.NORM.INV(SUM(D10:D11), 0, 1) + 1, 0, 1, TRUE) - SUM(D10:D11), "")</f>
        <v>0.23294655316968074</v>
      </c>
      <c r="E9" s="52">
        <f>IFERROR(_xlfn.NORM.DIST(_xlfn.NORM.INV(SUM(E10:E11), 0, 1) + 1, 0, 1, TRUE) - SUM(E10:E11), "")</f>
        <v>0.24699734330151538</v>
      </c>
      <c r="F9" s="52">
        <f>IFERROR(_xlfn.NORM.DIST(_xlfn.NORM.INV(SUM(F10:F11), 0, 1) + 1, 0, 1, TRUE) - SUM(F10:F11), "")</f>
        <v>0.21018679850849911</v>
      </c>
      <c r="G9" s="52">
        <f>IFERROR(_xlfn.NORM.DIST(_xlfn.NORM.INV(SUM(G10:G11), 0, 1) + 1, 0, 1, TRUE) - SUM(G10:G11), "")</f>
        <v>0.16831524824616151</v>
      </c>
    </row>
    <row r="10" spans="1:15" ht="15.75" customHeight="1" x14ac:dyDescent="0.25">
      <c r="B10" s="5" t="s">
        <v>109</v>
      </c>
      <c r="C10" s="45">
        <v>3.4564400000000002E-2</v>
      </c>
      <c r="D10" s="53">
        <v>3.4564400000000002E-2</v>
      </c>
      <c r="E10" s="53">
        <v>4.6351499999999997E-2</v>
      </c>
      <c r="F10" s="53">
        <v>3.51717E-2</v>
      </c>
      <c r="G10" s="53">
        <v>2.0165800000000001E-2</v>
      </c>
    </row>
    <row r="11" spans="1:15" ht="15.75" customHeight="1" x14ac:dyDescent="0.25">
      <c r="B11" s="5" t="s">
        <v>110</v>
      </c>
      <c r="C11" s="45">
        <v>2.7285899999999998E-2</v>
      </c>
      <c r="D11" s="53">
        <v>2.7285899999999998E-2</v>
      </c>
      <c r="E11" s="53">
        <v>2.35794E-2</v>
      </c>
      <c r="F11" s="53">
        <v>1.51445E-2</v>
      </c>
      <c r="G11" s="53">
        <v>1.29833E-2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0.51480320000000002</v>
      </c>
      <c r="D2" s="53">
        <v>0.36904480000000001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0.31314429999999999</v>
      </c>
      <c r="D3" s="53">
        <v>0.31275219999999998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9.5658800000000002E-2</v>
      </c>
      <c r="D4" s="53">
        <v>0.23787720000000001</v>
      </c>
      <c r="E4" s="53">
        <v>0.87246250000000003</v>
      </c>
      <c r="F4" s="53">
        <v>0.43296560000000001</v>
      </c>
      <c r="G4" s="53">
        <v>0</v>
      </c>
    </row>
    <row r="5" spans="1:7" x14ac:dyDescent="0.25">
      <c r="B5" s="3" t="s">
        <v>122</v>
      </c>
      <c r="C5" s="52">
        <v>7.6393799999999998E-2</v>
      </c>
      <c r="D5" s="52">
        <v>8.0325799999999989E-2</v>
      </c>
      <c r="E5" s="52">
        <f>1-SUM(E2:E4)</f>
        <v>0.12753749999999997</v>
      </c>
      <c r="F5" s="52">
        <f>1-SUM(F2:F4)</f>
        <v>0.56703440000000005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CA929E-20EC-4B64-883D-985E96748D78}"/>
</file>

<file path=customXml/itemProps2.xml><?xml version="1.0" encoding="utf-8"?>
<ds:datastoreItem xmlns:ds="http://schemas.openxmlformats.org/officeDocument/2006/customXml" ds:itemID="{325A3643-4605-4DF0-9338-60CA0D15CB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2024-03-26T04:24:18Z</dcterms:modified>
</cp:coreProperties>
</file>