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E40FE10-7C7B-4753-9B89-5175335C867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<sst xmlns="http://schemas.openxmlformats.org/spreadsheetml/2006/main" count="2092" uniqueCount="341">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</sst>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880694.9375</v>
      </c>
    </row>
    <row r="8" spans="1:3" ht="15" customHeight="1" x14ac:dyDescent="0.25">
      <c r="B8" s="5" t="s">
        <v>8</v>
      </c>
      <c r="C8" s="44">
        <v>0.37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0.79</v>
      </c>
    </row>
    <row r="12" spans="1:3" ht="15" customHeight="1" x14ac:dyDescent="0.25">
      <c r="B12" s="5" t="s">
        <v>12</v>
      </c>
      <c r="C12" s="45">
        <v>0.28299999999999997</v>
      </c>
    </row>
    <row r="13" spans="1:3" ht="15" customHeight="1" x14ac:dyDescent="0.25">
      <c r="B13" s="5" t="s">
        <v>13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0.1235</v>
      </c>
    </row>
    <row r="24" spans="1:3" ht="15" customHeight="1" x14ac:dyDescent="0.25">
      <c r="B24" s="15" t="s">
        <v>22</v>
      </c>
      <c r="C24" s="45">
        <v>0.49630000000000002</v>
      </c>
    </row>
    <row r="25" spans="1:3" ht="15" customHeight="1" x14ac:dyDescent="0.25">
      <c r="B25" s="15" t="s">
        <v>23</v>
      </c>
      <c r="C25" s="45">
        <v>0.30649999999999999</v>
      </c>
    </row>
    <row r="26" spans="1:3" ht="15" customHeight="1" x14ac:dyDescent="0.25">
      <c r="B26" s="15" t="s">
        <v>24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0.252977860168906</v>
      </c>
    </row>
    <row r="30" spans="1:3" ht="14.25" customHeight="1" x14ac:dyDescent="0.25">
      <c r="B30" s="25" t="s">
        <v>27</v>
      </c>
      <c r="C30" s="99">
        <v>3.7612008018149699E-2</v>
      </c>
    </row>
    <row r="31" spans="1:3" ht="14.25" customHeight="1" x14ac:dyDescent="0.25">
      <c r="B31" s="25" t="s">
        <v>28</v>
      </c>
      <c r="C31" s="99">
        <v>7.1064506079706297E-2</v>
      </c>
    </row>
    <row r="32" spans="1:3" ht="14.25" customHeight="1" x14ac:dyDescent="0.25">
      <c r="B32" s="25" t="s">
        <v>29</v>
      </c>
      <c r="C32" s="99">
        <v>0.63834562573323805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18.408550000000002</v>
      </c>
    </row>
    <row r="38" spans="1:5" ht="15" customHeight="1" x14ac:dyDescent="0.25">
      <c r="B38" s="11" t="s">
        <v>34</v>
      </c>
      <c r="C38" s="43">
        <v>31.978870000000001</v>
      </c>
      <c r="D38" s="12"/>
      <c r="E38" s="13"/>
    </row>
    <row r="39" spans="1:5" ht="15" customHeight="1" x14ac:dyDescent="0.25">
      <c r="B39" s="11" t="s">
        <v>35</v>
      </c>
      <c r="C39" s="43">
        <v>42.967860000000002</v>
      </c>
      <c r="D39" s="12"/>
      <c r="E39" s="12"/>
    </row>
    <row r="40" spans="1:5" ht="15" customHeight="1" x14ac:dyDescent="0.25">
      <c r="B40" s="11" t="s">
        <v>36</v>
      </c>
      <c r="C40" s="100">
        <v>2.82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15.75264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7.9503999999999998E-3</v>
      </c>
      <c r="D45" s="12"/>
    </row>
    <row r="46" spans="1:5" ht="15.75" customHeight="1" x14ac:dyDescent="0.25">
      <c r="B46" s="11" t="s">
        <v>41</v>
      </c>
      <c r="C46" s="45">
        <v>8.5425500000000001E-2</v>
      </c>
      <c r="D46" s="12"/>
    </row>
    <row r="47" spans="1:5" ht="15.75" customHeight="1" x14ac:dyDescent="0.25">
      <c r="B47" s="11" t="s">
        <v>42</v>
      </c>
      <c r="C47" s="45">
        <v>7.3440000000000005E-2</v>
      </c>
      <c r="D47" s="12"/>
      <c r="E47" s="13"/>
    </row>
    <row r="48" spans="1:5" ht="15" customHeight="1" x14ac:dyDescent="0.25">
      <c r="B48" s="11" t="s">
        <v>43</v>
      </c>
      <c r="C48" s="46">
        <v>0.83318409999999998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0.43557299999999988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0.11611162999999899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0.42991281421411298</v>
      </c>
      <c r="C2" s="98">
        <v>0.95</v>
      </c>
      <c r="D2" s="56">
        <v>41.344716382817467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44.780896952439193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152.8244720010043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0.4123577087743282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14.30595882155956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14.30595882155956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14.30595882155956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14.30595882155956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14.30595882155956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14.30595882155956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0.53671272110572898</v>
      </c>
      <c r="C16" s="98">
        <v>0.95</v>
      </c>
      <c r="D16" s="56">
        <v>0.36222875550586459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3.6018813960183751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3.6018813960183751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0.62813980000000003</v>
      </c>
      <c r="C21" s="98">
        <v>0.95</v>
      </c>
      <c r="D21" s="56">
        <v>3.2891827126957862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1.5841299999999999E-2</v>
      </c>
      <c r="C23" s="98">
        <v>0.95</v>
      </c>
      <c r="D23" s="56">
        <v>4.7315906611949723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0.71994227267534794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0.45331902917421302</v>
      </c>
      <c r="C27" s="98">
        <v>0.95</v>
      </c>
      <c r="D27" s="56">
        <v>20.620038143864829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0.26856679999999999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75.567719353052837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1.0200000000000001E-2</v>
      </c>
      <c r="C31" s="98">
        <v>0.95</v>
      </c>
      <c r="D31" s="56">
        <v>1.9462430741336609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0.20554810000000001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0.16031409999999999</v>
      </c>
      <c r="C38" s="98">
        <v>0.95</v>
      </c>
      <c r="D38" s="56">
        <v>5.9989541244164926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0.14957722000000001</v>
      </c>
      <c r="C3" s="21">
        <f>frac_mam_1_5months * 2.6</f>
        <v>0.14957722000000001</v>
      </c>
      <c r="D3" s="21">
        <f>frac_mam_6_11months * 2.6</f>
        <v>0.27652898000000004</v>
      </c>
      <c r="E3" s="21">
        <f>frac_mam_12_23months * 2.6</f>
        <v>0.18621434000000001</v>
      </c>
      <c r="F3" s="21">
        <f>frac_mam_24_59months * 2.6</f>
        <v>0.10416483999999999</v>
      </c>
    </row>
    <row r="4" spans="1:6" ht="15.75" customHeight="1" x14ac:dyDescent="0.25">
      <c r="A4" s="3" t="s">
        <v>205</v>
      </c>
      <c r="B4" s="21">
        <f>frac_sam_1month * 2.6</f>
        <v>0.13057642</v>
      </c>
      <c r="C4" s="21">
        <f>frac_sam_1_5months * 2.6</f>
        <v>0.13057642</v>
      </c>
      <c r="D4" s="21">
        <f>frac_sam_6_11months * 2.6</f>
        <v>8.6348079999999994E-2</v>
      </c>
      <c r="E4" s="21">
        <f>frac_sam_12_23months * 2.6</f>
        <v>7.4713860000000007E-2</v>
      </c>
      <c r="F4" s="21">
        <f>frac_sam_24_59months * 2.6</f>
        <v>5.4445300000000002E-2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199998.144</v>
      </c>
      <c r="C2" s="49">
        <v>339000</v>
      </c>
      <c r="D2" s="49">
        <v>508000</v>
      </c>
      <c r="E2" s="49">
        <v>364000</v>
      </c>
      <c r="F2" s="49">
        <v>297000</v>
      </c>
      <c r="G2" s="17">
        <f t="shared" ref="G2:G13" si="0">C2+D2+E2+F2</f>
        <v>1508000</v>
      </c>
      <c r="H2" s="17">
        <f t="shared" ref="H2:H13" si="1">(B2 + stillbirth*B2/(1000-stillbirth))/(1-abortion)</f>
        <v>230908.0292395381</v>
      </c>
      <c r="I2" s="17">
        <f t="shared" ref="I2:I13" si="2">G2-H2</f>
        <v>1277091.9707604619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203610.065</v>
      </c>
      <c r="C3" s="50">
        <v>350000</v>
      </c>
      <c r="D3" s="50">
        <v>526000</v>
      </c>
      <c r="E3" s="50">
        <v>371000</v>
      </c>
      <c r="F3" s="50">
        <v>303000</v>
      </c>
      <c r="G3" s="17">
        <f t="shared" si="0"/>
        <v>1550000</v>
      </c>
      <c r="H3" s="17">
        <f t="shared" si="1"/>
        <v>235078.17573789213</v>
      </c>
      <c r="I3" s="17">
        <f t="shared" si="2"/>
        <v>1314921.824262108</v>
      </c>
    </row>
    <row r="4" spans="1:9" ht="15.75" customHeight="1" x14ac:dyDescent="0.25">
      <c r="A4" s="5">
        <f t="shared" si="3"/>
        <v>2026</v>
      </c>
      <c r="B4" s="49">
        <v>207801.8</v>
      </c>
      <c r="C4" s="50">
        <v>360000</v>
      </c>
      <c r="D4" s="50">
        <v>547000</v>
      </c>
      <c r="E4" s="50">
        <v>379000</v>
      </c>
      <c r="F4" s="50">
        <v>309000</v>
      </c>
      <c r="G4" s="17">
        <f t="shared" si="0"/>
        <v>1595000</v>
      </c>
      <c r="H4" s="17">
        <f t="shared" si="1"/>
        <v>239917.74698883528</v>
      </c>
      <c r="I4" s="17">
        <f t="shared" si="2"/>
        <v>1355082.2530111647</v>
      </c>
    </row>
    <row r="5" spans="1:9" ht="15.75" customHeight="1" x14ac:dyDescent="0.25">
      <c r="A5" s="5">
        <f t="shared" si="3"/>
        <v>2027</v>
      </c>
      <c r="B5" s="49">
        <v>212067.99299999999</v>
      </c>
      <c r="C5" s="50">
        <v>370000</v>
      </c>
      <c r="D5" s="50">
        <v>568000</v>
      </c>
      <c r="E5" s="50">
        <v>389000</v>
      </c>
      <c r="F5" s="50">
        <v>314000</v>
      </c>
      <c r="G5" s="17">
        <f t="shared" si="0"/>
        <v>1641000</v>
      </c>
      <c r="H5" s="17">
        <f t="shared" si="1"/>
        <v>244843.28378774435</v>
      </c>
      <c r="I5" s="17">
        <f t="shared" si="2"/>
        <v>1396156.7162122556</v>
      </c>
    </row>
    <row r="6" spans="1:9" ht="15.75" customHeight="1" x14ac:dyDescent="0.25">
      <c r="A6" s="5">
        <f t="shared" si="3"/>
        <v>2028</v>
      </c>
      <c r="B6" s="49">
        <v>216406.80799999999</v>
      </c>
      <c r="C6" s="50">
        <v>379000</v>
      </c>
      <c r="D6" s="50">
        <v>590000</v>
      </c>
      <c r="E6" s="50">
        <v>400000</v>
      </c>
      <c r="F6" s="50">
        <v>319000</v>
      </c>
      <c r="G6" s="17">
        <f t="shared" si="0"/>
        <v>1688000</v>
      </c>
      <c r="H6" s="17">
        <f t="shared" si="1"/>
        <v>249852.66637923953</v>
      </c>
      <c r="I6" s="17">
        <f t="shared" si="2"/>
        <v>1438147.3336207606</v>
      </c>
    </row>
    <row r="7" spans="1:9" ht="15.75" customHeight="1" x14ac:dyDescent="0.25">
      <c r="A7" s="5">
        <f t="shared" si="3"/>
        <v>2029</v>
      </c>
      <c r="B7" s="49">
        <v>220785.478</v>
      </c>
      <c r="C7" s="50">
        <v>387000</v>
      </c>
      <c r="D7" s="50">
        <v>611000</v>
      </c>
      <c r="E7" s="50">
        <v>413000</v>
      </c>
      <c r="F7" s="50">
        <v>324000</v>
      </c>
      <c r="G7" s="17">
        <f t="shared" si="0"/>
        <v>1735000</v>
      </c>
      <c r="H7" s="17">
        <f t="shared" si="1"/>
        <v>254908.06359527714</v>
      </c>
      <c r="I7" s="17">
        <f t="shared" si="2"/>
        <v>1480091.9364047227</v>
      </c>
    </row>
    <row r="8" spans="1:9" ht="15.75" customHeight="1" x14ac:dyDescent="0.25">
      <c r="A8" s="5">
        <f t="shared" si="3"/>
        <v>2030</v>
      </c>
      <c r="B8" s="49">
        <v>225264.182</v>
      </c>
      <c r="C8" s="50">
        <v>394000</v>
      </c>
      <c r="D8" s="50">
        <v>633000</v>
      </c>
      <c r="E8" s="50">
        <v>427000</v>
      </c>
      <c r="F8" s="50">
        <v>328000</v>
      </c>
      <c r="G8" s="17">
        <f t="shared" si="0"/>
        <v>1782000</v>
      </c>
      <c r="H8" s="17">
        <f t="shared" si="1"/>
        <v>260078.95515208697</v>
      </c>
      <c r="I8" s="17">
        <f t="shared" si="2"/>
        <v>1521921.0448479131</v>
      </c>
    </row>
    <row r="9" spans="1:9" ht="15.75" customHeight="1" x14ac:dyDescent="0.25">
      <c r="A9" s="5">
        <f t="shared" si="3"/>
        <v>2031</v>
      </c>
      <c r="B9" s="49">
        <v>228873.61600000001</v>
      </c>
      <c r="C9" s="50">
        <v>401857.14285714278</v>
      </c>
      <c r="D9" s="50">
        <v>650857.14285714284</v>
      </c>
      <c r="E9" s="50">
        <v>436000</v>
      </c>
      <c r="F9" s="50">
        <v>332428.57142857142</v>
      </c>
      <c r="G9" s="17">
        <f t="shared" si="0"/>
        <v>1821142.857142857</v>
      </c>
      <c r="H9" s="17">
        <f t="shared" si="1"/>
        <v>264246.23028245108</v>
      </c>
      <c r="I9" s="17">
        <f t="shared" si="2"/>
        <v>1556896.626860406</v>
      </c>
    </row>
    <row r="10" spans="1:9" ht="15.75" customHeight="1" x14ac:dyDescent="0.25">
      <c r="A10" s="5">
        <f t="shared" si="3"/>
        <v>2032</v>
      </c>
      <c r="B10" s="49">
        <v>232482.6947142857</v>
      </c>
      <c r="C10" s="50">
        <v>409265.30612244888</v>
      </c>
      <c r="D10" s="50">
        <v>668693.87755102036</v>
      </c>
      <c r="E10" s="50">
        <v>445285.71428571432</v>
      </c>
      <c r="F10" s="50">
        <v>336632.6530612245</v>
      </c>
      <c r="G10" s="17">
        <f t="shared" si="0"/>
        <v>1859877.551020408</v>
      </c>
      <c r="H10" s="17">
        <f t="shared" si="1"/>
        <v>268413.09521738807</v>
      </c>
      <c r="I10" s="17">
        <f t="shared" si="2"/>
        <v>1591464.4558030199</v>
      </c>
    </row>
    <row r="11" spans="1:9" ht="15.75" customHeight="1" x14ac:dyDescent="0.25">
      <c r="A11" s="5">
        <f t="shared" si="3"/>
        <v>2033</v>
      </c>
      <c r="B11" s="49">
        <v>236008.53681632661</v>
      </c>
      <c r="C11" s="50">
        <v>416303.20699708449</v>
      </c>
      <c r="D11" s="50">
        <v>686078.71720116609</v>
      </c>
      <c r="E11" s="50">
        <v>454755.10204081627</v>
      </c>
      <c r="F11" s="50">
        <v>340580.17492711369</v>
      </c>
      <c r="G11" s="17">
        <f t="shared" si="0"/>
        <v>1897717.2011661804</v>
      </c>
      <c r="H11" s="17">
        <f t="shared" si="1"/>
        <v>272483.85925003857</v>
      </c>
      <c r="I11" s="17">
        <f t="shared" si="2"/>
        <v>1625233.3419161418</v>
      </c>
    </row>
    <row r="12" spans="1:9" ht="15.75" customHeight="1" x14ac:dyDescent="0.25">
      <c r="A12" s="5">
        <f t="shared" si="3"/>
        <v>2034</v>
      </c>
      <c r="B12" s="49">
        <v>239428.6145043732</v>
      </c>
      <c r="C12" s="50">
        <v>422917.95085381082</v>
      </c>
      <c r="D12" s="50">
        <v>702947.10537276126</v>
      </c>
      <c r="E12" s="50">
        <v>464148.68804664718</v>
      </c>
      <c r="F12" s="50">
        <v>344377.3427738442</v>
      </c>
      <c r="G12" s="17">
        <f t="shared" si="0"/>
        <v>1934391.0870470635</v>
      </c>
      <c r="H12" s="17">
        <f t="shared" si="1"/>
        <v>276432.51288750913</v>
      </c>
      <c r="I12" s="17">
        <f t="shared" si="2"/>
        <v>1657958.5741595544</v>
      </c>
    </row>
    <row r="13" spans="1:9" ht="15.75" customHeight="1" x14ac:dyDescent="0.25">
      <c r="A13" s="5">
        <f t="shared" si="3"/>
        <v>2035</v>
      </c>
      <c r="B13" s="49">
        <v>242717.4440049979</v>
      </c>
      <c r="C13" s="50">
        <v>429191.94383292663</v>
      </c>
      <c r="D13" s="50">
        <v>719082.40614029858</v>
      </c>
      <c r="E13" s="50">
        <v>473312.78633902542</v>
      </c>
      <c r="F13" s="50">
        <v>348002.67745582189</v>
      </c>
      <c r="G13" s="17">
        <f t="shared" si="0"/>
        <v>1969589.8137680725</v>
      </c>
      <c r="H13" s="17">
        <f t="shared" si="1"/>
        <v>280229.63381726184</v>
      </c>
      <c r="I13" s="17">
        <f t="shared" si="2"/>
        <v>1689360.1799508107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0.59897697422031493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0.57007288430191261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0.86035845091943064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0.84543212196460771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0.86035845091943064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0.84543212196460771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0.39763672060935962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0.36949644423691669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0.8264166561966978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0.80866910221120414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0.8264166561966978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0.80866910221120414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0.90620782195063176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0.89558758293915519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0.89468116058917657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0.88292435952434256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0.89468116058917657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0.88292435952434256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0.84849632603590652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8.4456983108603251E-3</v>
      </c>
    </row>
    <row r="4" spans="1:8" ht="15.75" customHeight="1" x14ac:dyDescent="0.25">
      <c r="B4" s="19" t="s">
        <v>69</v>
      </c>
      <c r="C4" s="101">
        <v>5.1272189745562052E-2</v>
      </c>
    </row>
    <row r="5" spans="1:8" ht="15.75" customHeight="1" x14ac:dyDescent="0.25">
      <c r="B5" s="19" t="s">
        <v>70</v>
      </c>
      <c r="C5" s="101">
        <v>6.2944087411182431E-2</v>
      </c>
    </row>
    <row r="6" spans="1:8" ht="15.75" customHeight="1" x14ac:dyDescent="0.25">
      <c r="B6" s="19" t="s">
        <v>71</v>
      </c>
      <c r="C6" s="101">
        <v>0.2355956528808697</v>
      </c>
    </row>
    <row r="7" spans="1:8" ht="15.75" customHeight="1" x14ac:dyDescent="0.25">
      <c r="B7" s="19" t="s">
        <v>72</v>
      </c>
      <c r="C7" s="101">
        <v>0.43809161238167749</v>
      </c>
    </row>
    <row r="8" spans="1:8" ht="15.75" customHeight="1" x14ac:dyDescent="0.25">
      <c r="B8" s="19" t="s">
        <v>73</v>
      </c>
      <c r="C8" s="101">
        <v>1.970299605940075E-3</v>
      </c>
    </row>
    <row r="9" spans="1:8" ht="15.75" customHeight="1" x14ac:dyDescent="0.25">
      <c r="B9" s="19" t="s">
        <v>74</v>
      </c>
      <c r="C9" s="101">
        <v>8.9744082051183616E-2</v>
      </c>
    </row>
    <row r="10" spans="1:8" ht="15.75" customHeight="1" x14ac:dyDescent="0.25">
      <c r="B10" s="19" t="s">
        <v>75</v>
      </c>
      <c r="C10" s="101">
        <v>0.11193637761272431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0.1123927478131716</v>
      </c>
      <c r="D14" s="55">
        <v>0.1123927478131716</v>
      </c>
      <c r="E14" s="55">
        <v>0.1123927478131716</v>
      </c>
      <c r="F14" s="55">
        <v>0.1123927478131716</v>
      </c>
    </row>
    <row r="15" spans="1:8" ht="15.75" customHeight="1" x14ac:dyDescent="0.25">
      <c r="B15" s="19" t="s">
        <v>82</v>
      </c>
      <c r="C15" s="101">
        <v>0.15326983056447999</v>
      </c>
      <c r="D15" s="101">
        <v>0.15326983056447999</v>
      </c>
      <c r="E15" s="101">
        <v>0.15326983056447999</v>
      </c>
      <c r="F15" s="101">
        <v>0.15326983056447999</v>
      </c>
    </row>
    <row r="16" spans="1:8" ht="15.75" customHeight="1" x14ac:dyDescent="0.25">
      <c r="B16" s="19" t="s">
        <v>83</v>
      </c>
      <c r="C16" s="101">
        <v>2.2268862061500989E-2</v>
      </c>
      <c r="D16" s="101">
        <v>2.2268862061500989E-2</v>
      </c>
      <c r="E16" s="101">
        <v>2.2268862061500989E-2</v>
      </c>
      <c r="F16" s="101">
        <v>2.2268862061500989E-2</v>
      </c>
    </row>
    <row r="17" spans="1:8" ht="15.75" customHeight="1" x14ac:dyDescent="0.25">
      <c r="B17" s="19" t="s">
        <v>84</v>
      </c>
      <c r="C17" s="101">
        <v>2.7332395914931262E-2</v>
      </c>
      <c r="D17" s="101">
        <v>2.7332395914931262E-2</v>
      </c>
      <c r="E17" s="101">
        <v>2.7332395914931262E-2</v>
      </c>
      <c r="F17" s="101">
        <v>2.7332395914931262E-2</v>
      </c>
    </row>
    <row r="18" spans="1:8" ht="15.75" customHeight="1" x14ac:dyDescent="0.25">
      <c r="B18" s="19" t="s">
        <v>85</v>
      </c>
      <c r="C18" s="101">
        <v>0.15284026308006871</v>
      </c>
      <c r="D18" s="101">
        <v>0.15284026308006871</v>
      </c>
      <c r="E18" s="101">
        <v>0.15284026308006871</v>
      </c>
      <c r="F18" s="101">
        <v>0.15284026308006871</v>
      </c>
    </row>
    <row r="19" spans="1:8" ht="15.75" customHeight="1" x14ac:dyDescent="0.25">
      <c r="B19" s="19" t="s">
        <v>86</v>
      </c>
      <c r="C19" s="101">
        <v>2.7502017073007649E-2</v>
      </c>
      <c r="D19" s="101">
        <v>2.7502017073007649E-2</v>
      </c>
      <c r="E19" s="101">
        <v>2.7502017073007649E-2</v>
      </c>
      <c r="F19" s="101">
        <v>2.7502017073007649E-2</v>
      </c>
    </row>
    <row r="20" spans="1:8" ht="15.75" customHeight="1" x14ac:dyDescent="0.25">
      <c r="B20" s="19" t="s">
        <v>87</v>
      </c>
      <c r="C20" s="101">
        <v>0.30937499952642422</v>
      </c>
      <c r="D20" s="101">
        <v>0.30937499952642422</v>
      </c>
      <c r="E20" s="101">
        <v>0.30937499952642422</v>
      </c>
      <c r="F20" s="101">
        <v>0.30937499952642422</v>
      </c>
    </row>
    <row r="21" spans="1:8" ht="15.75" customHeight="1" x14ac:dyDescent="0.25">
      <c r="B21" s="19" t="s">
        <v>88</v>
      </c>
      <c r="C21" s="101">
        <v>7.6789989334270656E-2</v>
      </c>
      <c r="D21" s="101">
        <v>7.6789989334270656E-2</v>
      </c>
      <c r="E21" s="101">
        <v>7.6789989334270656E-2</v>
      </c>
      <c r="F21" s="101">
        <v>7.6789989334270656E-2</v>
      </c>
    </row>
    <row r="22" spans="1:8" ht="15.75" customHeight="1" x14ac:dyDescent="0.25">
      <c r="B22" s="19" t="s">
        <v>89</v>
      </c>
      <c r="C22" s="101">
        <v>0.118228894632145</v>
      </c>
      <c r="D22" s="101">
        <v>0.118228894632145</v>
      </c>
      <c r="E22" s="101">
        <v>0.118228894632145</v>
      </c>
      <c r="F22" s="101">
        <v>0.118228894632145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8.7242721000000009E-2</v>
      </c>
    </row>
    <row r="27" spans="1:8" ht="15.75" customHeight="1" x14ac:dyDescent="0.25">
      <c r="B27" s="19" t="s">
        <v>92</v>
      </c>
      <c r="C27" s="101">
        <v>8.310329E-3</v>
      </c>
    </row>
    <row r="28" spans="1:8" ht="15.75" customHeight="1" x14ac:dyDescent="0.25">
      <c r="B28" s="19" t="s">
        <v>93</v>
      </c>
      <c r="C28" s="101">
        <v>0.15469581399999999</v>
      </c>
    </row>
    <row r="29" spans="1:8" ht="15.75" customHeight="1" x14ac:dyDescent="0.25">
      <c r="B29" s="19" t="s">
        <v>94</v>
      </c>
      <c r="C29" s="101">
        <v>0.16579052899999999</v>
      </c>
    </row>
    <row r="30" spans="1:8" ht="15.75" customHeight="1" x14ac:dyDescent="0.25">
      <c r="B30" s="19" t="s">
        <v>95</v>
      </c>
      <c r="C30" s="101">
        <v>0.104526494</v>
      </c>
    </row>
    <row r="31" spans="1:8" ht="15.75" customHeight="1" x14ac:dyDescent="0.25">
      <c r="B31" s="19" t="s">
        <v>96</v>
      </c>
      <c r="C31" s="101">
        <v>0.110420331</v>
      </c>
    </row>
    <row r="32" spans="1:8" ht="15.75" customHeight="1" x14ac:dyDescent="0.25">
      <c r="B32" s="19" t="s">
        <v>97</v>
      </c>
      <c r="C32" s="101">
        <v>1.8469151999999999E-2</v>
      </c>
    </row>
    <row r="33" spans="2:3" ht="15.75" customHeight="1" x14ac:dyDescent="0.25">
      <c r="B33" s="19" t="s">
        <v>98</v>
      </c>
      <c r="C33" s="101">
        <v>8.2794389999999995E-2</v>
      </c>
    </row>
    <row r="34" spans="2:3" ht="15.75" customHeight="1" x14ac:dyDescent="0.25">
      <c r="B34" s="19" t="s">
        <v>99</v>
      </c>
      <c r="C34" s="101">
        <v>0.267750241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0.48270869608812705</v>
      </c>
      <c r="D2" s="52">
        <f>IFERROR(1-_xlfn.NORM.DIST(_xlfn.NORM.INV(SUM(D4:D5), 0, 1) + 1, 0, 1, TRUE), "")</f>
        <v>0.48270869608812705</v>
      </c>
      <c r="E2" s="52">
        <f>IFERROR(1-_xlfn.NORM.DIST(_xlfn.NORM.INV(SUM(E4:E5), 0, 1) + 1, 0, 1, TRUE), "")</f>
        <v>0.498055716174997</v>
      </c>
      <c r="F2" s="52">
        <f>IFERROR(1-_xlfn.NORM.DIST(_xlfn.NORM.INV(SUM(F4:F5), 0, 1) + 1, 0, 1, TRUE), "")</f>
        <v>0.36750162542661646</v>
      </c>
      <c r="G2" s="52">
        <f>IFERROR(1-_xlfn.NORM.DIST(_xlfn.NORM.INV(SUM(G4:G5), 0, 1) + 1, 0, 1, TRUE), "")</f>
        <v>0.41458123488376053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0.34791770391187293</v>
      </c>
      <c r="D3" s="52">
        <f>IFERROR(_xlfn.NORM.DIST(_xlfn.NORM.INV(SUM(D4:D5), 0, 1) + 1, 0, 1, TRUE) - SUM(D4:D5), "")</f>
        <v>0.34791770391187293</v>
      </c>
      <c r="E3" s="52">
        <f>IFERROR(_xlfn.NORM.DIST(_xlfn.NORM.INV(SUM(E4:E5), 0, 1) + 1, 0, 1, TRUE) - SUM(E4:E5), "")</f>
        <v>0.34210688382500298</v>
      </c>
      <c r="F3" s="52">
        <f>IFERROR(_xlfn.NORM.DIST(_xlfn.NORM.INV(SUM(F4:F5), 0, 1) + 1, 0, 1, TRUE) - SUM(F4:F5), "")</f>
        <v>0.37835967457338354</v>
      </c>
      <c r="G3" s="52">
        <f>IFERROR(_xlfn.NORM.DIST(_xlfn.NORM.INV(SUM(G4:G5), 0, 1) + 1, 0, 1, TRUE) - SUM(G4:G5), "")</f>
        <v>0.36896446511623948</v>
      </c>
    </row>
    <row r="4" spans="1:15" ht="15.75" customHeight="1" x14ac:dyDescent="0.25">
      <c r="B4" s="5" t="s">
        <v>104</v>
      </c>
      <c r="C4" s="45">
        <v>8.6367200000000005E-2</v>
      </c>
      <c r="D4" s="53">
        <v>8.6367200000000005E-2</v>
      </c>
      <c r="E4" s="53">
        <v>9.8844899999999999E-2</v>
      </c>
      <c r="F4" s="53">
        <v>0.1599563</v>
      </c>
      <c r="G4" s="53">
        <v>0.1336146</v>
      </c>
    </row>
    <row r="5" spans="1:15" ht="15.75" customHeight="1" x14ac:dyDescent="0.25">
      <c r="B5" s="5" t="s">
        <v>105</v>
      </c>
      <c r="C5" s="45">
        <v>8.3006399999999994E-2</v>
      </c>
      <c r="D5" s="53">
        <v>8.3006399999999994E-2</v>
      </c>
      <c r="E5" s="53">
        <v>6.0992499999999998E-2</v>
      </c>
      <c r="F5" s="53">
        <v>9.4182400000000013E-2</v>
      </c>
      <c r="G5" s="53">
        <v>8.2839700000000002E-2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0.59428256100402543</v>
      </c>
      <c r="D8" s="52">
        <f>IFERROR(1-_xlfn.NORM.DIST(_xlfn.NORM.INV(SUM(D10:D11), 0, 1) + 1, 0, 1, TRUE), "")</f>
        <v>0.59428256100402543</v>
      </c>
      <c r="E8" s="52">
        <f>IFERROR(1-_xlfn.NORM.DIST(_xlfn.NORM.INV(SUM(E10:E11), 0, 1) + 1, 0, 1, TRUE), "")</f>
        <v>0.53278074796459707</v>
      </c>
      <c r="F8" s="52">
        <f>IFERROR(1-_xlfn.NORM.DIST(_xlfn.NORM.INV(SUM(F10:F11), 0, 1) + 1, 0, 1, TRUE), "")</f>
        <v>0.61007710559188455</v>
      </c>
      <c r="G8" s="52">
        <f>IFERROR(1-_xlfn.NORM.DIST(_xlfn.NORM.INV(SUM(G10:G11), 0, 1) + 1, 0, 1, TRUE), "")</f>
        <v>0.70760477137776123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0.29796603899597451</v>
      </c>
      <c r="D9" s="52">
        <f>IFERROR(_xlfn.NORM.DIST(_xlfn.NORM.INV(SUM(D10:D11), 0, 1) + 1, 0, 1, TRUE) - SUM(D10:D11), "")</f>
        <v>0.29796603899597451</v>
      </c>
      <c r="E9" s="52">
        <f>IFERROR(_xlfn.NORM.DIST(_xlfn.NORM.INV(SUM(E10:E11), 0, 1) + 1, 0, 1, TRUE) - SUM(E10:E11), "")</f>
        <v>0.32765115203540296</v>
      </c>
      <c r="F9" s="52">
        <f>IFERROR(_xlfn.NORM.DIST(_xlfn.NORM.INV(SUM(F10:F11), 0, 1) + 1, 0, 1, TRUE) - SUM(F10:F11), "")</f>
        <v>0.28956589440811542</v>
      </c>
      <c r="G9" s="52">
        <f>IFERROR(_xlfn.NORM.DIST(_xlfn.NORM.INV(SUM(G10:G11), 0, 1) + 1, 0, 1, TRUE) - SUM(G10:G11), "")</f>
        <v>0.23139132862223877</v>
      </c>
    </row>
    <row r="10" spans="1:15" ht="15.75" customHeight="1" x14ac:dyDescent="0.25">
      <c r="B10" s="5" t="s">
        <v>109</v>
      </c>
      <c r="C10" s="45">
        <v>5.7529700000000003E-2</v>
      </c>
      <c r="D10" s="53">
        <v>5.7529700000000003E-2</v>
      </c>
      <c r="E10" s="53">
        <v>0.1063573</v>
      </c>
      <c r="F10" s="53">
        <v>7.1620900000000001E-2</v>
      </c>
      <c r="G10" s="53">
        <v>4.0063399999999999E-2</v>
      </c>
    </row>
    <row r="11" spans="1:15" ht="15.75" customHeight="1" x14ac:dyDescent="0.25">
      <c r="B11" s="5" t="s">
        <v>110</v>
      </c>
      <c r="C11" s="45">
        <v>5.0221700000000001E-2</v>
      </c>
      <c r="D11" s="53">
        <v>5.0221700000000001E-2</v>
      </c>
      <c r="E11" s="53">
        <v>3.3210799999999999E-2</v>
      </c>
      <c r="F11" s="53">
        <v>2.8736100000000001E-2</v>
      </c>
      <c r="G11" s="53">
        <v>2.0940500000000001E-2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0.55745990000000001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0.28768739999999998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0.15165500000000001</v>
      </c>
      <c r="D4" s="53">
        <v>0.36726730000000002</v>
      </c>
      <c r="E4" s="53">
        <v>0.90440189999999998</v>
      </c>
      <c r="F4" s="53">
        <v>0.32328810000000002</v>
      </c>
      <c r="G4" s="53">
        <v>0</v>
      </c>
    </row>
    <row r="5" spans="1:7" x14ac:dyDescent="0.25">
      <c r="B5" s="3" t="s">
        <v>122</v>
      </c>
      <c r="C5" s="52">
        <v>3.1976999999999999E-3</v>
      </c>
      <c r="D5" s="52">
        <v>2.2276799999999999E-2</v>
      </c>
      <c r="E5" s="52">
        <f>1-SUM(E2:E4)</f>
        <v>9.5598100000000019E-2</v>
      </c>
      <c r="F5" s="52">
        <f>1-SUM(F2:F4)</f>
        <v>0.67671189999999992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57973B-F0F4-4926-8D56-FF1E30AAB043}"/>
</file>

<file path=customXml/itemProps2.xml><?xml version="1.0" encoding="utf-8"?>
<ds:datastoreItem xmlns:ds="http://schemas.openxmlformats.org/officeDocument/2006/customXml" ds:itemID="{62417089-0BD2-4F00-ACB9-6A596B316B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2024-03-26T04:24:22Z</dcterms:modified>
</cp:coreProperties>
</file>