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7176F1CB-1024-404E-8E93-2839278EFB8C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G152" i="27"/>
  <c r="F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A37" i="2"/>
  <c r="A29" i="2"/>
  <c r="A21" i="2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36" i="2" s="1"/>
  <c r="C33" i="1"/>
  <c r="C20" i="1"/>
  <c r="A30" i="2" l="1"/>
  <c r="A31" i="2"/>
  <c r="A15" i="2"/>
  <c r="A23" i="2"/>
  <c r="A16" i="2"/>
  <c r="A24" i="2"/>
  <c r="A32" i="2"/>
  <c r="A14" i="2"/>
  <c r="A40" i="2"/>
  <c r="A17" i="2"/>
  <c r="A25" i="2"/>
  <c r="A3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8" i="2"/>
  <c r="A26" i="2"/>
  <c r="A34" i="2"/>
  <c r="A39" i="2"/>
  <c r="A38" i="2"/>
  <c r="A19" i="2"/>
  <c r="A27" i="2"/>
  <c r="A35" i="2"/>
  <c r="A2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<sst xmlns="http://schemas.openxmlformats.org/spreadsheetml/2006/main" count="2092" uniqueCount="341">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</sst>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117886.263671875</v>
      </c>
    </row>
    <row r="8" spans="1:3" ht="15" customHeight="1" x14ac:dyDescent="0.25">
      <c r="B8" s="5" t="s">
        <v>8</v>
      </c>
      <c r="C8" s="44">
        <v>0.17100000000000001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0.31655279159545902</v>
      </c>
    </row>
    <row r="11" spans="1:3" ht="15" customHeight="1" x14ac:dyDescent="0.25">
      <c r="B11" s="5" t="s">
        <v>11</v>
      </c>
      <c r="C11" s="45">
        <v>0.25700000000000001</v>
      </c>
    </row>
    <row r="12" spans="1:3" ht="15" customHeight="1" x14ac:dyDescent="0.25">
      <c r="B12" s="5" t="s">
        <v>12</v>
      </c>
      <c r="C12" s="45">
        <v>0.94400000000000006</v>
      </c>
    </row>
    <row r="13" spans="1:3" ht="15" customHeight="1" x14ac:dyDescent="0.25">
      <c r="B13" s="5" t="s">
        <v>13</v>
      </c>
      <c r="C13" s="45">
        <v>0.36399999999999999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3.44E-2</v>
      </c>
    </row>
    <row r="24" spans="1:3" ht="15" customHeight="1" x14ac:dyDescent="0.25">
      <c r="B24" s="15" t="s">
        <v>22</v>
      </c>
      <c r="C24" s="45">
        <v>0.33629999999999999</v>
      </c>
    </row>
    <row r="25" spans="1:3" ht="15" customHeight="1" x14ac:dyDescent="0.25">
      <c r="B25" s="15" t="s">
        <v>23</v>
      </c>
      <c r="C25" s="45">
        <v>0.51450000000000007</v>
      </c>
    </row>
    <row r="26" spans="1:3" ht="15" customHeight="1" x14ac:dyDescent="0.25">
      <c r="B26" s="15" t="s">
        <v>24</v>
      </c>
      <c r="C26" s="45">
        <v>0.1148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0.18812535867607999</v>
      </c>
    </row>
    <row r="30" spans="1:3" ht="14.25" customHeight="1" x14ac:dyDescent="0.25">
      <c r="B30" s="25" t="s">
        <v>27</v>
      </c>
      <c r="C30" s="99">
        <v>7.529214782846369E-2</v>
      </c>
    </row>
    <row r="31" spans="1:3" ht="14.25" customHeight="1" x14ac:dyDescent="0.25">
      <c r="B31" s="25" t="s">
        <v>28</v>
      </c>
      <c r="C31" s="99">
        <v>0.10030682254742999</v>
      </c>
    </row>
    <row r="32" spans="1:3" ht="14.25" customHeight="1" x14ac:dyDescent="0.25">
      <c r="B32" s="25" t="s">
        <v>29</v>
      </c>
      <c r="C32" s="99">
        <v>0.63627567094802595</v>
      </c>
    </row>
    <row r="33" spans="1:5" ht="13" customHeight="1" x14ac:dyDescent="0.25">
      <c r="B33" s="27" t="s">
        <v>30</v>
      </c>
      <c r="C33" s="48">
        <f>SUM(C29:C32)</f>
        <v>0.99999999999999956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29.55951</v>
      </c>
    </row>
    <row r="38" spans="1:5" ht="15" customHeight="1" x14ac:dyDescent="0.25">
      <c r="B38" s="11" t="s">
        <v>34</v>
      </c>
      <c r="C38" s="43">
        <v>45.850830000000002</v>
      </c>
      <c r="D38" s="12"/>
      <c r="E38" s="13"/>
    </row>
    <row r="39" spans="1:5" ht="15" customHeight="1" x14ac:dyDescent="0.25">
      <c r="B39" s="11" t="s">
        <v>35</v>
      </c>
      <c r="C39" s="43">
        <v>54.14123</v>
      </c>
      <c r="D39" s="12"/>
      <c r="E39" s="12"/>
    </row>
    <row r="40" spans="1:5" ht="15" customHeight="1" x14ac:dyDescent="0.25">
      <c r="B40" s="11" t="s">
        <v>36</v>
      </c>
      <c r="C40" s="100">
        <v>2.34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26.74746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7.9539999999999993E-3</v>
      </c>
      <c r="D45" s="12"/>
    </row>
    <row r="46" spans="1:5" ht="15.75" customHeight="1" x14ac:dyDescent="0.25">
      <c r="B46" s="11" t="s">
        <v>41</v>
      </c>
      <c r="C46" s="45">
        <v>8.5464499999999999E-2</v>
      </c>
      <c r="D46" s="12"/>
    </row>
    <row r="47" spans="1:5" ht="15.75" customHeight="1" x14ac:dyDescent="0.25">
      <c r="B47" s="11" t="s">
        <v>42</v>
      </c>
      <c r="C47" s="45">
        <v>7.3436600000000005E-2</v>
      </c>
      <c r="D47" s="12"/>
      <c r="E47" s="13"/>
    </row>
    <row r="48" spans="1:5" ht="15" customHeight="1" x14ac:dyDescent="0.25">
      <c r="B48" s="11" t="s">
        <v>43</v>
      </c>
      <c r="C48" s="46">
        <v>0.83314490000000008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0.53184900000000002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4.2340263800000007E-2</v>
      </c>
      <c r="C2" s="98">
        <v>0.95</v>
      </c>
      <c r="D2" s="56">
        <v>43.538824130096224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39.555341049656008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187.22300000000001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0.45185356226210671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12.687640493451919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12.687640493451919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12.687640493451919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12.687640493451919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12.687640493451919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12.687640493451919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5.5873076000000001E-2</v>
      </c>
      <c r="C16" s="98">
        <v>0.95</v>
      </c>
      <c r="D16" s="56">
        <v>0.39440629334727351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0.99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4.3845374540579991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4.3845374540579991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</v>
      </c>
      <c r="C21" s="98">
        <v>0.95</v>
      </c>
      <c r="D21" s="56">
        <v>4.3947620614430702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21.724653940727581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4.3199999999999998E-4</v>
      </c>
      <c r="C23" s="98">
        <v>0.95</v>
      </c>
      <c r="D23" s="56">
        <v>4.0765008182611906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0.65419362903763001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5.4286736799999999E-2</v>
      </c>
      <c r="C27" s="98">
        <v>0.95</v>
      </c>
      <c r="D27" s="56">
        <v>18.207243489598099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0.61573460000000002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80.575440792660984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0.3236</v>
      </c>
      <c r="C31" s="98">
        <v>0.95</v>
      </c>
      <c r="D31" s="56">
        <v>7.6024020713157681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1.41438E-2</v>
      </c>
      <c r="C32" s="98">
        <v>0.95</v>
      </c>
      <c r="D32" s="56">
        <v>0.81346282995132901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0.66905209999999993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0.78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2.5817575544536639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0.23100000000000001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0.63094278000000004</v>
      </c>
      <c r="C3" s="21">
        <f>frac_mam_1_5months * 2.6</f>
        <v>0.63094278000000004</v>
      </c>
      <c r="D3" s="21">
        <f>frac_mam_6_11months * 2.6</f>
        <v>0.27769638000000002</v>
      </c>
      <c r="E3" s="21">
        <f>frac_mam_12_23months * 2.6</f>
        <v>0.22147839999999999</v>
      </c>
      <c r="F3" s="21">
        <f>frac_mam_24_59months * 2.6</f>
        <v>0.24060972000000003</v>
      </c>
    </row>
    <row r="4" spans="1:6" ht="15.75" customHeight="1" x14ac:dyDescent="0.25">
      <c r="A4" s="3" t="s">
        <v>205</v>
      </c>
      <c r="B4" s="21">
        <f>frac_sam_1month * 2.6</f>
        <v>0.56396080000000004</v>
      </c>
      <c r="C4" s="21">
        <f>frac_sam_1_5months * 2.6</f>
        <v>0.56396080000000004</v>
      </c>
      <c r="D4" s="21">
        <f>frac_sam_6_11months * 2.6</f>
        <v>0.47865168000000002</v>
      </c>
      <c r="E4" s="21">
        <f>frac_sam_12_23months * 2.6</f>
        <v>0.45735897999999997</v>
      </c>
      <c r="F4" s="21">
        <f>frac_sam_24_59months * 2.6</f>
        <v>0.36888306000000004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0.17100000000000001</v>
      </c>
      <c r="E2" s="60">
        <f>food_insecure</f>
        <v>0.17100000000000001</v>
      </c>
      <c r="F2" s="60">
        <f>food_insecure</f>
        <v>0.17100000000000001</v>
      </c>
      <c r="G2" s="60">
        <f>food_insecure</f>
        <v>0.17100000000000001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0.17100000000000001</v>
      </c>
      <c r="F5" s="60">
        <f>food_insecure</f>
        <v>0.17100000000000001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0.17100000000000001</v>
      </c>
      <c r="F8" s="60">
        <f>food_insecure</f>
        <v>0.17100000000000001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0.17100000000000001</v>
      </c>
      <c r="F9" s="60">
        <f>food_insecure</f>
        <v>0.17100000000000001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0.94400000000000006</v>
      </c>
      <c r="E10" s="60">
        <f>IF(ISBLANK(comm_deliv), frac_children_health_facility,1)</f>
        <v>0.94400000000000006</v>
      </c>
      <c r="F10" s="60">
        <f>IF(ISBLANK(comm_deliv), frac_children_health_facility,1)</f>
        <v>0.94400000000000006</v>
      </c>
      <c r="G10" s="60">
        <f>IF(ISBLANK(comm_deliv), frac_children_health_facility,1)</f>
        <v>0.94400000000000006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0.17100000000000001</v>
      </c>
      <c r="I15" s="60">
        <f>food_insecure</f>
        <v>0.17100000000000001</v>
      </c>
      <c r="J15" s="60">
        <f>food_insecure</f>
        <v>0.17100000000000001</v>
      </c>
      <c r="K15" s="60">
        <f>food_insecure</f>
        <v>0.17100000000000001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0.25700000000000001</v>
      </c>
      <c r="I18" s="60">
        <f>frac_PW_health_facility</f>
        <v>0.25700000000000001</v>
      </c>
      <c r="J18" s="60">
        <f>frac_PW_health_facility</f>
        <v>0.25700000000000001</v>
      </c>
      <c r="K18" s="60">
        <f>frac_PW_health_facility</f>
        <v>0.25700000000000001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0.36399999999999999</v>
      </c>
      <c r="M24" s="60">
        <f>famplan_unmet_need</f>
        <v>0.36399999999999999</v>
      </c>
      <c r="N24" s="60">
        <f>famplan_unmet_need</f>
        <v>0.36399999999999999</v>
      </c>
      <c r="O24" s="60">
        <f>famplan_unmet_need</f>
        <v>0.36399999999999999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0.35943172137203216</v>
      </c>
      <c r="M25" s="60">
        <f>(1-food_insecure)*(0.49)+food_insecure*(0.7)</f>
        <v>0.52590999999999999</v>
      </c>
      <c r="N25" s="60">
        <f>(1-food_insecure)*(0.49)+food_insecure*(0.7)</f>
        <v>0.52590999999999999</v>
      </c>
      <c r="O25" s="60">
        <f>(1-food_insecure)*(0.49)+food_insecure*(0.7)</f>
        <v>0.52590999999999999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0.1540421663022995</v>
      </c>
      <c r="M26" s="60">
        <f>(1-food_insecure)*(0.21)+food_insecure*(0.3)</f>
        <v>0.22539000000000001</v>
      </c>
      <c r="N26" s="60">
        <f>(1-food_insecure)*(0.21)+food_insecure*(0.3)</f>
        <v>0.22539000000000001</v>
      </c>
      <c r="O26" s="60">
        <f>(1-food_insecure)*(0.21)+food_insecure*(0.3)</f>
        <v>0.22539000000000001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0.16997332073020932</v>
      </c>
      <c r="M27" s="60">
        <f>(1-food_insecure)*(0.3)</f>
        <v>0.24869999999999998</v>
      </c>
      <c r="N27" s="60">
        <f>(1-food_insecure)*(0.3)</f>
        <v>0.24869999999999998</v>
      </c>
      <c r="O27" s="60">
        <f>(1-food_insecure)*(0.3)</f>
        <v>0.24869999999999998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0.31655279159545902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21526.560000000001</v>
      </c>
      <c r="C2" s="49">
        <v>47000</v>
      </c>
      <c r="D2" s="49">
        <v>96000</v>
      </c>
      <c r="E2" s="49">
        <v>88000</v>
      </c>
      <c r="F2" s="49">
        <v>62000</v>
      </c>
      <c r="G2" s="17">
        <f t="shared" ref="G2:G13" si="0">C2+D2+E2+F2</f>
        <v>293000</v>
      </c>
      <c r="H2" s="17">
        <f t="shared" ref="H2:H13" si="1">(B2 + stillbirth*B2/(1000-stillbirth))/(1-abortion)</f>
        <v>25134.278098056649</v>
      </c>
      <c r="I2" s="17">
        <f t="shared" ref="I2:I13" si="2">G2-H2</f>
        <v>267865.72190194333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21447.347000000002</v>
      </c>
      <c r="C3" s="50">
        <v>47000</v>
      </c>
      <c r="D3" s="50">
        <v>97000</v>
      </c>
      <c r="E3" s="50">
        <v>90000</v>
      </c>
      <c r="F3" s="50">
        <v>64000</v>
      </c>
      <c r="G3" s="17">
        <f t="shared" si="0"/>
        <v>298000</v>
      </c>
      <c r="H3" s="17">
        <f t="shared" si="1"/>
        <v>25041.789489984509</v>
      </c>
      <c r="I3" s="17">
        <f t="shared" si="2"/>
        <v>272958.21051001549</v>
      </c>
    </row>
    <row r="4" spans="1:9" ht="15.75" customHeight="1" x14ac:dyDescent="0.25">
      <c r="A4" s="5">
        <f t="shared" si="3"/>
        <v>2026</v>
      </c>
      <c r="B4" s="49">
        <v>21353.486400000002</v>
      </c>
      <c r="C4" s="50">
        <v>47000</v>
      </c>
      <c r="D4" s="50">
        <v>96000</v>
      </c>
      <c r="E4" s="50">
        <v>91000</v>
      </c>
      <c r="F4" s="50">
        <v>66000</v>
      </c>
      <c r="G4" s="17">
        <f t="shared" si="0"/>
        <v>300000</v>
      </c>
      <c r="H4" s="17">
        <f t="shared" si="1"/>
        <v>24932.198434894868</v>
      </c>
      <c r="I4" s="17">
        <f t="shared" si="2"/>
        <v>275067.80156510515</v>
      </c>
    </row>
    <row r="5" spans="1:9" ht="15.75" customHeight="1" x14ac:dyDescent="0.25">
      <c r="A5" s="5">
        <f t="shared" si="3"/>
        <v>2027</v>
      </c>
      <c r="B5" s="49">
        <v>21251.102999999999</v>
      </c>
      <c r="C5" s="50">
        <v>48000</v>
      </c>
      <c r="D5" s="50">
        <v>96000</v>
      </c>
      <c r="E5" s="50">
        <v>91000</v>
      </c>
      <c r="F5" s="50">
        <v>68000</v>
      </c>
      <c r="G5" s="17">
        <f t="shared" si="0"/>
        <v>303000</v>
      </c>
      <c r="H5" s="17">
        <f t="shared" si="1"/>
        <v>24812.656211324331</v>
      </c>
      <c r="I5" s="17">
        <f t="shared" si="2"/>
        <v>278187.34378867567</v>
      </c>
    </row>
    <row r="6" spans="1:9" ht="15.75" customHeight="1" x14ac:dyDescent="0.25">
      <c r="A6" s="5">
        <f t="shared" si="3"/>
        <v>2028</v>
      </c>
      <c r="B6" s="49">
        <v>21140.196800000002</v>
      </c>
      <c r="C6" s="50">
        <v>48000</v>
      </c>
      <c r="D6" s="50">
        <v>96000</v>
      </c>
      <c r="E6" s="50">
        <v>92000</v>
      </c>
      <c r="F6" s="50">
        <v>71000</v>
      </c>
      <c r="G6" s="17">
        <f t="shared" si="0"/>
        <v>307000</v>
      </c>
      <c r="H6" s="17">
        <f t="shared" si="1"/>
        <v>24683.1628192729</v>
      </c>
      <c r="I6" s="17">
        <f t="shared" si="2"/>
        <v>282316.8371807271</v>
      </c>
    </row>
    <row r="7" spans="1:9" ht="15.75" customHeight="1" x14ac:dyDescent="0.25">
      <c r="A7" s="5">
        <f t="shared" si="3"/>
        <v>2029</v>
      </c>
      <c r="B7" s="49">
        <v>21020.767800000001</v>
      </c>
      <c r="C7" s="50">
        <v>48000</v>
      </c>
      <c r="D7" s="50">
        <v>95000</v>
      </c>
      <c r="E7" s="50">
        <v>92000</v>
      </c>
      <c r="F7" s="50">
        <v>73000</v>
      </c>
      <c r="G7" s="17">
        <f t="shared" si="0"/>
        <v>308000</v>
      </c>
      <c r="H7" s="17">
        <f t="shared" si="1"/>
        <v>24543.71825874057</v>
      </c>
      <c r="I7" s="17">
        <f t="shared" si="2"/>
        <v>283456.28174125944</v>
      </c>
    </row>
    <row r="8" spans="1:9" ht="15.75" customHeight="1" x14ac:dyDescent="0.25">
      <c r="A8" s="5">
        <f t="shared" si="3"/>
        <v>2030</v>
      </c>
      <c r="B8" s="49">
        <v>20874.392</v>
      </c>
      <c r="C8" s="50">
        <v>48000</v>
      </c>
      <c r="D8" s="50">
        <v>95000</v>
      </c>
      <c r="E8" s="50">
        <v>92000</v>
      </c>
      <c r="F8" s="50">
        <v>76000</v>
      </c>
      <c r="G8" s="17">
        <f t="shared" si="0"/>
        <v>311000</v>
      </c>
      <c r="H8" s="17">
        <f t="shared" si="1"/>
        <v>24372.810781464799</v>
      </c>
      <c r="I8" s="17">
        <f t="shared" si="2"/>
        <v>286627.1892185352</v>
      </c>
    </row>
    <row r="9" spans="1:9" ht="15.75" customHeight="1" x14ac:dyDescent="0.25">
      <c r="A9" s="5">
        <f t="shared" si="3"/>
        <v>2031</v>
      </c>
      <c r="B9" s="49">
        <v>20781.22514285714</v>
      </c>
      <c r="C9" s="50">
        <v>48142.857142857138</v>
      </c>
      <c r="D9" s="50">
        <v>94857.142857142855</v>
      </c>
      <c r="E9" s="50">
        <v>92571.428571428565</v>
      </c>
      <c r="F9" s="50">
        <v>78000</v>
      </c>
      <c r="G9" s="17">
        <f t="shared" si="0"/>
        <v>313571.42857142858</v>
      </c>
      <c r="H9" s="17">
        <f t="shared" si="1"/>
        <v>24264.029736237386</v>
      </c>
      <c r="I9" s="17">
        <f t="shared" si="2"/>
        <v>289307.39883519121</v>
      </c>
    </row>
    <row r="10" spans="1:9" ht="15.75" customHeight="1" x14ac:dyDescent="0.25">
      <c r="A10" s="5">
        <f t="shared" si="3"/>
        <v>2032</v>
      </c>
      <c r="B10" s="49">
        <v>20686.06487755102</v>
      </c>
      <c r="C10" s="50">
        <v>48306.122448979593</v>
      </c>
      <c r="D10" s="50">
        <v>94551.020408163269</v>
      </c>
      <c r="E10" s="50">
        <v>92938.775510204068</v>
      </c>
      <c r="F10" s="50">
        <v>80000</v>
      </c>
      <c r="G10" s="17">
        <f t="shared" si="0"/>
        <v>315795.91836734692</v>
      </c>
      <c r="H10" s="17">
        <f t="shared" si="1"/>
        <v>24152.921199987803</v>
      </c>
      <c r="I10" s="17">
        <f t="shared" si="2"/>
        <v>291642.99716735911</v>
      </c>
    </row>
    <row r="11" spans="1:9" ht="15.75" customHeight="1" x14ac:dyDescent="0.25">
      <c r="A11" s="5">
        <f t="shared" si="3"/>
        <v>2033</v>
      </c>
      <c r="B11" s="49">
        <v>20590.718945772591</v>
      </c>
      <c r="C11" s="50">
        <v>48492.71137026239</v>
      </c>
      <c r="D11" s="50">
        <v>94344.023323615169</v>
      </c>
      <c r="E11" s="50">
        <v>93215.743440233215</v>
      </c>
      <c r="F11" s="50">
        <v>82000</v>
      </c>
      <c r="G11" s="17">
        <f t="shared" si="0"/>
        <v>318052.4781341108</v>
      </c>
      <c r="H11" s="17">
        <f t="shared" si="1"/>
        <v>24041.595880715362</v>
      </c>
      <c r="I11" s="17">
        <f t="shared" si="2"/>
        <v>294010.88225339545</v>
      </c>
    </row>
    <row r="12" spans="1:9" ht="15.75" customHeight="1" x14ac:dyDescent="0.25">
      <c r="A12" s="5">
        <f t="shared" si="3"/>
        <v>2034</v>
      </c>
      <c r="B12" s="49">
        <v>20496.378366597251</v>
      </c>
      <c r="C12" s="50">
        <v>48563.098708871301</v>
      </c>
      <c r="D12" s="50">
        <v>94107.455226988764</v>
      </c>
      <c r="E12" s="50">
        <v>93532.278217409388</v>
      </c>
      <c r="F12" s="50">
        <v>84000</v>
      </c>
      <c r="G12" s="17">
        <f t="shared" si="0"/>
        <v>320202.83215326944</v>
      </c>
      <c r="H12" s="17">
        <f t="shared" si="1"/>
        <v>23931.444404914084</v>
      </c>
      <c r="I12" s="17">
        <f t="shared" si="2"/>
        <v>296271.38774835534</v>
      </c>
    </row>
    <row r="13" spans="1:9" ht="15.75" customHeight="1" x14ac:dyDescent="0.25">
      <c r="A13" s="5">
        <f t="shared" si="3"/>
        <v>2035</v>
      </c>
      <c r="B13" s="49">
        <v>20404.404304682568</v>
      </c>
      <c r="C13" s="50">
        <v>48643.5413815672</v>
      </c>
      <c r="D13" s="50">
        <v>93837.091687987166</v>
      </c>
      <c r="E13" s="50">
        <v>93751.175105610731</v>
      </c>
      <c r="F13" s="50">
        <v>85857.142857142855</v>
      </c>
      <c r="G13" s="17">
        <f t="shared" si="0"/>
        <v>322088.95103230793</v>
      </c>
      <c r="H13" s="17">
        <f t="shared" si="1"/>
        <v>23824.056060005678</v>
      </c>
      <c r="I13" s="17">
        <f t="shared" si="2"/>
        <v>298264.89497230225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0.59021630314056761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0.48890640690573306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0.85593448222958557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0.7978135067370965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0.85593448222958557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0.7978135067370965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0.38896459763008873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0.29714970307687577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0.82114092558068597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0.75303317248548507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0.82114092558068597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0.75303317248548507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0.90307275927651598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0.86087796189775712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0.89120706670929051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0.84473493365244245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0.89120706670929051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0.84473493365244245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0.88602689765215403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8.8169999999999932E-3</v>
      </c>
    </row>
    <row r="4" spans="1:8" ht="15.75" customHeight="1" x14ac:dyDescent="0.25">
      <c r="B4" s="19" t="s">
        <v>69</v>
      </c>
      <c r="C4" s="101">
        <v>5.5100499999999913E-2</v>
      </c>
    </row>
    <row r="5" spans="1:8" ht="15.75" customHeight="1" x14ac:dyDescent="0.25">
      <c r="B5" s="19" t="s">
        <v>70</v>
      </c>
      <c r="C5" s="101">
        <v>6.986630000000002E-2</v>
      </c>
    </row>
    <row r="6" spans="1:8" ht="15.75" customHeight="1" x14ac:dyDescent="0.25">
      <c r="B6" s="19" t="s">
        <v>71</v>
      </c>
      <c r="C6" s="101">
        <v>0.24833930000000001</v>
      </c>
    </row>
    <row r="7" spans="1:8" ht="15.75" customHeight="1" x14ac:dyDescent="0.25">
      <c r="B7" s="19" t="s">
        <v>72</v>
      </c>
      <c r="C7" s="101">
        <v>0.4203207000000001</v>
      </c>
    </row>
    <row r="8" spans="1:8" ht="15.75" customHeight="1" x14ac:dyDescent="0.25">
      <c r="B8" s="19" t="s">
        <v>73</v>
      </c>
      <c r="C8" s="101">
        <v>1.5927000000000001E-3</v>
      </c>
    </row>
    <row r="9" spans="1:8" ht="15.75" customHeight="1" x14ac:dyDescent="0.25">
      <c r="B9" s="19" t="s">
        <v>74</v>
      </c>
      <c r="C9" s="101">
        <v>7.7598499999999945E-2</v>
      </c>
    </row>
    <row r="10" spans="1:8" ht="15.75" customHeight="1" x14ac:dyDescent="0.25">
      <c r="B10" s="19" t="s">
        <v>75</v>
      </c>
      <c r="C10" s="101">
        <v>0.1183649999999999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0.19246063563713339</v>
      </c>
      <c r="D14" s="55">
        <v>0.19246063563713339</v>
      </c>
      <c r="E14" s="55">
        <v>0.19246063563713339</v>
      </c>
      <c r="F14" s="55">
        <v>0.19246063563713339</v>
      </c>
    </row>
    <row r="15" spans="1:8" ht="15.75" customHeight="1" x14ac:dyDescent="0.25">
      <c r="B15" s="19" t="s">
        <v>82</v>
      </c>
      <c r="C15" s="101">
        <v>0.2649449053983835</v>
      </c>
      <c r="D15" s="101">
        <v>0.2649449053983835</v>
      </c>
      <c r="E15" s="101">
        <v>0.2649449053983835</v>
      </c>
      <c r="F15" s="101">
        <v>0.2649449053983835</v>
      </c>
    </row>
    <row r="16" spans="1:8" ht="15.75" customHeight="1" x14ac:dyDescent="0.25">
      <c r="B16" s="19" t="s">
        <v>83</v>
      </c>
      <c r="C16" s="101">
        <v>2.1128147976965089E-2</v>
      </c>
      <c r="D16" s="101">
        <v>2.1128147976965089E-2</v>
      </c>
      <c r="E16" s="101">
        <v>2.1128147976965089E-2</v>
      </c>
      <c r="F16" s="101">
        <v>2.1128147976965089E-2</v>
      </c>
    </row>
    <row r="17" spans="1:8" ht="15.75" customHeight="1" x14ac:dyDescent="0.25">
      <c r="B17" s="19" t="s">
        <v>84</v>
      </c>
      <c r="C17" s="101">
        <v>4.0492182920467542E-3</v>
      </c>
      <c r="D17" s="101">
        <v>4.0492182920467542E-3</v>
      </c>
      <c r="E17" s="101">
        <v>4.0492182920467542E-3</v>
      </c>
      <c r="F17" s="101">
        <v>4.0492182920467542E-3</v>
      </c>
    </row>
    <row r="18" spans="1:8" ht="15.75" customHeight="1" x14ac:dyDescent="0.25">
      <c r="B18" s="19" t="s">
        <v>85</v>
      </c>
      <c r="C18" s="101">
        <v>6.9602010278532786E-2</v>
      </c>
      <c r="D18" s="101">
        <v>6.9602010278532786E-2</v>
      </c>
      <c r="E18" s="101">
        <v>6.9602010278532786E-2</v>
      </c>
      <c r="F18" s="101">
        <v>6.9602010278532786E-2</v>
      </c>
    </row>
    <row r="19" spans="1:8" ht="15.75" customHeight="1" x14ac:dyDescent="0.25">
      <c r="B19" s="19" t="s">
        <v>86</v>
      </c>
      <c r="C19" s="101">
        <v>7.8603843456375461E-3</v>
      </c>
      <c r="D19" s="101">
        <v>7.8603843456375461E-3</v>
      </c>
      <c r="E19" s="101">
        <v>7.8603843456375461E-3</v>
      </c>
      <c r="F19" s="101">
        <v>7.8603843456375461E-3</v>
      </c>
    </row>
    <row r="20" spans="1:8" ht="15.75" customHeight="1" x14ac:dyDescent="0.25">
      <c r="B20" s="19" t="s">
        <v>87</v>
      </c>
      <c r="C20" s="101">
        <v>3.9660599476444458E-2</v>
      </c>
      <c r="D20" s="101">
        <v>3.9660599476444458E-2</v>
      </c>
      <c r="E20" s="101">
        <v>3.9660599476444458E-2</v>
      </c>
      <c r="F20" s="101">
        <v>3.9660599476444458E-2</v>
      </c>
    </row>
    <row r="21" spans="1:8" ht="15.75" customHeight="1" x14ac:dyDescent="0.25">
      <c r="B21" s="19" t="s">
        <v>88</v>
      </c>
      <c r="C21" s="101">
        <v>0.1392684087204811</v>
      </c>
      <c r="D21" s="101">
        <v>0.1392684087204811</v>
      </c>
      <c r="E21" s="101">
        <v>0.1392684087204811</v>
      </c>
      <c r="F21" s="101">
        <v>0.1392684087204811</v>
      </c>
    </row>
    <row r="22" spans="1:8" ht="15.75" customHeight="1" x14ac:dyDescent="0.25">
      <c r="B22" s="19" t="s">
        <v>89</v>
      </c>
      <c r="C22" s="101">
        <v>0.26102568987437541</v>
      </c>
      <c r="D22" s="101">
        <v>0.26102568987437541</v>
      </c>
      <c r="E22" s="101">
        <v>0.26102568987437541</v>
      </c>
      <c r="F22" s="101">
        <v>0.26102568987437541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4.4741791000000003E-2</v>
      </c>
    </row>
    <row r="27" spans="1:8" ht="15.75" customHeight="1" x14ac:dyDescent="0.25">
      <c r="B27" s="19" t="s">
        <v>92</v>
      </c>
      <c r="C27" s="101">
        <v>2.6038460999999999E-2</v>
      </c>
    </row>
    <row r="28" spans="1:8" ht="15.75" customHeight="1" x14ac:dyDescent="0.25">
      <c r="B28" s="19" t="s">
        <v>93</v>
      </c>
      <c r="C28" s="101">
        <v>0.189573254</v>
      </c>
    </row>
    <row r="29" spans="1:8" ht="15.75" customHeight="1" x14ac:dyDescent="0.25">
      <c r="B29" s="19" t="s">
        <v>94</v>
      </c>
      <c r="C29" s="101">
        <v>0.14647354200000001</v>
      </c>
    </row>
    <row r="30" spans="1:8" ht="15.75" customHeight="1" x14ac:dyDescent="0.25">
      <c r="B30" s="19" t="s">
        <v>95</v>
      </c>
      <c r="C30" s="101">
        <v>4.8331328999999999E-2</v>
      </c>
    </row>
    <row r="31" spans="1:8" ht="15.75" customHeight="1" x14ac:dyDescent="0.25">
      <c r="B31" s="19" t="s">
        <v>96</v>
      </c>
      <c r="C31" s="101">
        <v>2.9691288999999999E-2</v>
      </c>
    </row>
    <row r="32" spans="1:8" ht="15.75" customHeight="1" x14ac:dyDescent="0.25">
      <c r="B32" s="19" t="s">
        <v>97</v>
      </c>
      <c r="C32" s="101">
        <v>8.2147682999999999E-2</v>
      </c>
    </row>
    <row r="33" spans="2:3" ht="15.75" customHeight="1" x14ac:dyDescent="0.25">
      <c r="B33" s="19" t="s">
        <v>98</v>
      </c>
      <c r="C33" s="101">
        <v>0.16250015100000001</v>
      </c>
    </row>
    <row r="34" spans="2:3" ht="15.75" customHeight="1" x14ac:dyDescent="0.25">
      <c r="B34" s="19" t="s">
        <v>99</v>
      </c>
      <c r="C34" s="101">
        <v>0.27050250100000001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0.38682505991318183</v>
      </c>
      <c r="D2" s="52">
        <f>IFERROR(1-_xlfn.NORM.DIST(_xlfn.NORM.INV(SUM(D4:D5), 0, 1) + 1, 0, 1, TRUE), "")</f>
        <v>0.38682505991318183</v>
      </c>
      <c r="E2" s="52">
        <f>IFERROR(1-_xlfn.NORM.DIST(_xlfn.NORM.INV(SUM(E4:E5), 0, 1) + 1, 0, 1, TRUE), "")</f>
        <v>0.45166447232247831</v>
      </c>
      <c r="F2" s="52">
        <f>IFERROR(1-_xlfn.NORM.DIST(_xlfn.NORM.INV(SUM(F4:F5), 0, 1) + 1, 0, 1, TRUE), "")</f>
        <v>0.18289189106172676</v>
      </c>
      <c r="G2" s="52">
        <f>IFERROR(1-_xlfn.NORM.DIST(_xlfn.NORM.INV(SUM(G4:G5), 0, 1) + 1, 0, 1, TRUE), "")</f>
        <v>0.30274689464556115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0.37506524008681819</v>
      </c>
      <c r="D3" s="52">
        <f>IFERROR(_xlfn.NORM.DIST(_xlfn.NORM.INV(SUM(D4:D5), 0, 1) + 1, 0, 1, TRUE) - SUM(D4:D5), "")</f>
        <v>0.37506524008681819</v>
      </c>
      <c r="E3" s="52">
        <f>IFERROR(_xlfn.NORM.DIST(_xlfn.NORM.INV(SUM(E4:E5), 0, 1) + 1, 0, 1, TRUE) - SUM(E4:E5), "")</f>
        <v>0.35851092767752168</v>
      </c>
      <c r="F3" s="52">
        <f>IFERROR(_xlfn.NORM.DIST(_xlfn.NORM.INV(SUM(F4:F5), 0, 1) + 1, 0, 1, TRUE) - SUM(F4:F5), "")</f>
        <v>0.35518930893827322</v>
      </c>
      <c r="G3" s="52">
        <f>IFERROR(_xlfn.NORM.DIST(_xlfn.NORM.INV(SUM(G4:G5), 0, 1) + 1, 0, 1, TRUE) - SUM(G4:G5), "")</f>
        <v>0.38287690535443886</v>
      </c>
    </row>
    <row r="4" spans="1:15" ht="15.75" customHeight="1" x14ac:dyDescent="0.25">
      <c r="B4" s="5" t="s">
        <v>104</v>
      </c>
      <c r="C4" s="45">
        <v>7.2689599999999993E-2</v>
      </c>
      <c r="D4" s="53">
        <v>7.2689599999999993E-2</v>
      </c>
      <c r="E4" s="53">
        <v>4.0676999999999998E-2</v>
      </c>
      <c r="F4" s="53">
        <v>0.18425859999999999</v>
      </c>
      <c r="G4" s="53">
        <v>0.11971710000000001</v>
      </c>
    </row>
    <row r="5" spans="1:15" ht="15.75" customHeight="1" x14ac:dyDescent="0.25">
      <c r="B5" s="5" t="s">
        <v>105</v>
      </c>
      <c r="C5" s="45">
        <v>0.16542009999999999</v>
      </c>
      <c r="D5" s="53">
        <v>0.16542009999999999</v>
      </c>
      <c r="E5" s="53">
        <v>0.14914759999999999</v>
      </c>
      <c r="F5" s="53">
        <v>0.27766020000000002</v>
      </c>
      <c r="G5" s="53">
        <v>0.1946591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0.18445850137133024</v>
      </c>
      <c r="D8" s="52">
        <f>IFERROR(1-_xlfn.NORM.DIST(_xlfn.NORM.INV(SUM(D10:D11), 0, 1) + 1, 0, 1, TRUE), "")</f>
        <v>0.18445850137133024</v>
      </c>
      <c r="E8" s="52">
        <f>IFERROR(1-_xlfn.NORM.DIST(_xlfn.NORM.INV(SUM(E10:E11), 0, 1) + 1, 0, 1, TRUE), "")</f>
        <v>0.32662506351033715</v>
      </c>
      <c r="F8" s="52">
        <f>IFERROR(1-_xlfn.NORM.DIST(_xlfn.NORM.INV(SUM(F10:F11), 0, 1) + 1, 0, 1, TRUE), "")</f>
        <v>0.35941781510395909</v>
      </c>
      <c r="G8" s="52">
        <f>IFERROR(1-_xlfn.NORM.DIST(_xlfn.NORM.INV(SUM(G10:G11), 0, 1) + 1, 0, 1, TRUE), "")</f>
        <v>0.39141488892640375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0.35596319862866976</v>
      </c>
      <c r="D9" s="52">
        <f>IFERROR(_xlfn.NORM.DIST(_xlfn.NORM.INV(SUM(D10:D11), 0, 1) + 1, 0, 1, TRUE) - SUM(D10:D11), "")</f>
        <v>0.35596319862866976</v>
      </c>
      <c r="E9" s="52">
        <f>IFERROR(_xlfn.NORM.DIST(_xlfn.NORM.INV(SUM(E10:E11), 0, 1) + 1, 0, 1, TRUE) - SUM(E10:E11), "")</f>
        <v>0.38247183648966282</v>
      </c>
      <c r="F9" s="52">
        <f>IFERROR(_xlfn.NORM.DIST(_xlfn.NORM.INV(SUM(F10:F11), 0, 1) + 1, 0, 1, TRUE) - SUM(F10:F11), "")</f>
        <v>0.37949088489604094</v>
      </c>
      <c r="G9" s="52">
        <f>IFERROR(_xlfn.NORM.DIST(_xlfn.NORM.INV(SUM(G10:G11), 0, 1) + 1, 0, 1, TRUE) - SUM(G10:G11), "")</f>
        <v>0.37416481107359623</v>
      </c>
    </row>
    <row r="10" spans="1:15" ht="15.75" customHeight="1" x14ac:dyDescent="0.25">
      <c r="B10" s="5" t="s">
        <v>109</v>
      </c>
      <c r="C10" s="45">
        <v>0.24267030000000001</v>
      </c>
      <c r="D10" s="53">
        <v>0.24267030000000001</v>
      </c>
      <c r="E10" s="53">
        <v>0.10680630000000001</v>
      </c>
      <c r="F10" s="53">
        <v>8.5183999999999996E-2</v>
      </c>
      <c r="G10" s="53">
        <v>9.2542200000000005E-2</v>
      </c>
    </row>
    <row r="11" spans="1:15" ht="15.75" customHeight="1" x14ac:dyDescent="0.25">
      <c r="B11" s="5" t="s">
        <v>110</v>
      </c>
      <c r="C11" s="45">
        <v>0.21690799999999999</v>
      </c>
      <c r="D11" s="53">
        <v>0.21690799999999999</v>
      </c>
      <c r="E11" s="53">
        <v>0.1840968</v>
      </c>
      <c r="F11" s="53">
        <v>0.17590729999999999</v>
      </c>
      <c r="G11" s="53">
        <v>0.14187810000000001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0.53744121300000003</v>
      </c>
      <c r="D14" s="54">
        <v>0.52109150421700001</v>
      </c>
      <c r="E14" s="54">
        <v>0.52109150421700001</v>
      </c>
      <c r="F14" s="54">
        <v>0.50456223493399999</v>
      </c>
      <c r="G14" s="54">
        <v>0.50456223493399999</v>
      </c>
      <c r="H14" s="45">
        <v>0.376</v>
      </c>
      <c r="I14" s="55">
        <v>0.376</v>
      </c>
      <c r="J14" s="55">
        <v>0.376</v>
      </c>
      <c r="K14" s="55">
        <v>0.376</v>
      </c>
      <c r="L14" s="45">
        <v>0.32400000000000001</v>
      </c>
      <c r="M14" s="55">
        <v>0.32400000000000001</v>
      </c>
      <c r="N14" s="55">
        <v>0.32400000000000001</v>
      </c>
      <c r="O14" s="55">
        <v>0.32400000000000001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0.28583757169283702</v>
      </c>
      <c r="D15" s="52">
        <f t="shared" si="0"/>
        <v>0.27714199542630724</v>
      </c>
      <c r="E15" s="52">
        <f t="shared" si="0"/>
        <v>0.27714199542630724</v>
      </c>
      <c r="F15" s="52">
        <f t="shared" si="0"/>
        <v>0.26835092008741296</v>
      </c>
      <c r="G15" s="52">
        <f t="shared" si="0"/>
        <v>0.26835092008741296</v>
      </c>
      <c r="H15" s="52">
        <f t="shared" si="0"/>
        <v>0.19997522400000001</v>
      </c>
      <c r="I15" s="52">
        <f t="shared" si="0"/>
        <v>0.19997522400000001</v>
      </c>
      <c r="J15" s="52">
        <f t="shared" si="0"/>
        <v>0.19997522400000001</v>
      </c>
      <c r="K15" s="52">
        <f t="shared" si="0"/>
        <v>0.19997522400000001</v>
      </c>
      <c r="L15" s="52">
        <f t="shared" si="0"/>
        <v>0.17231907600000002</v>
      </c>
      <c r="M15" s="52">
        <f t="shared" si="0"/>
        <v>0.17231907600000002</v>
      </c>
      <c r="N15" s="52">
        <f t="shared" si="0"/>
        <v>0.17231907600000002</v>
      </c>
      <c r="O15" s="52">
        <f t="shared" si="0"/>
        <v>0.17231907600000002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3.7690899999999999E-2</v>
      </c>
      <c r="D2" s="53">
        <v>1.41438E-2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0.17248140000000001</v>
      </c>
      <c r="D3" s="53">
        <v>0.16339989999999999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0.72435209999999994</v>
      </c>
      <c r="D4" s="53">
        <v>0.73373260000000007</v>
      </c>
      <c r="E4" s="53">
        <v>0.68563439999999998</v>
      </c>
      <c r="F4" s="53">
        <v>0.38439060000000003</v>
      </c>
      <c r="G4" s="53">
        <v>0</v>
      </c>
    </row>
    <row r="5" spans="1:7" x14ac:dyDescent="0.25">
      <c r="B5" s="3" t="s">
        <v>122</v>
      </c>
      <c r="C5" s="52">
        <v>6.5475599999999995E-2</v>
      </c>
      <c r="D5" s="52">
        <v>8.8723700000000003E-2</v>
      </c>
      <c r="E5" s="52">
        <f>1-SUM(E2:E4)</f>
        <v>0.31436560000000002</v>
      </c>
      <c r="F5" s="52">
        <f>1-SUM(F2:F4)</f>
        <v>0.61560939999999997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A3A893-2B7D-4FCD-BB8B-BE9037378DDE}"/>
</file>

<file path=customXml/itemProps2.xml><?xml version="1.0" encoding="utf-8"?>
<ds:datastoreItem xmlns:ds="http://schemas.openxmlformats.org/officeDocument/2006/customXml" ds:itemID="{9C89BEB0-8789-41B9-8C1D-731A3FC8A1A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2024-03-26T04:24:25Z</dcterms:modified>
</cp:coreProperties>
</file>