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FF64070-524E-4AF7-B3DC-0C5771B3F58C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29" i="2"/>
  <c r="A21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14" i="2" l="1"/>
  <c r="A30" i="2"/>
  <c r="A38" i="2"/>
  <c r="A40" i="2"/>
  <c r="A23" i="2"/>
  <c r="A16" i="2"/>
  <c r="A32" i="2"/>
  <c r="A22" i="2"/>
  <c r="A15" i="2"/>
  <c r="A24" i="2"/>
  <c r="A17" i="2"/>
  <c r="A25" i="2"/>
  <c r="A33" i="2"/>
  <c r="A31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  <c r="A39" i="2"/>
  <c r="A19" i="2"/>
  <c r="A27" i="2"/>
  <c r="A35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<sst xmlns="http://schemas.openxmlformats.org/spreadsheetml/2006/main" count="2092" uniqueCount="341">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</sst>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976081.4765625</v>
      </c>
    </row>
    <row r="8" spans="1:3" ht="15" customHeight="1" x14ac:dyDescent="0.25">
      <c r="B8" s="5" t="s">
        <v>8</v>
      </c>
      <c r="C8" s="44">
        <v>4.0000000000000001E-3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0.74188087463378904</v>
      </c>
    </row>
    <row r="11" spans="1:3" ht="15" customHeight="1" x14ac:dyDescent="0.25">
      <c r="B11" s="5" t="s">
        <v>11</v>
      </c>
      <c r="C11" s="45">
        <v>0.92900000000000005</v>
      </c>
    </row>
    <row r="12" spans="1:3" ht="15" customHeight="1" x14ac:dyDescent="0.25">
      <c r="B12" s="5" t="s">
        <v>12</v>
      </c>
      <c r="C12" s="45">
        <v>0.7340000000000001</v>
      </c>
    </row>
    <row r="13" spans="1:3" ht="15" customHeight="1" x14ac:dyDescent="0.25">
      <c r="B13" s="5" t="s">
        <v>13</v>
      </c>
      <c r="C13" s="45">
        <v>0.159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0.19980000000000001</v>
      </c>
    </row>
    <row r="24" spans="1:3" ht="15" customHeight="1" x14ac:dyDescent="0.25">
      <c r="B24" s="15" t="s">
        <v>22</v>
      </c>
      <c r="C24" s="45">
        <v>0.54990000000000006</v>
      </c>
    </row>
    <row r="25" spans="1:3" ht="15" customHeight="1" x14ac:dyDescent="0.25">
      <c r="B25" s="15" t="s">
        <v>23</v>
      </c>
      <c r="C25" s="45">
        <v>0.2286</v>
      </c>
    </row>
    <row r="26" spans="1:3" ht="15" customHeight="1" x14ac:dyDescent="0.25">
      <c r="B26" s="15" t="s">
        <v>24</v>
      </c>
      <c r="C26" s="45">
        <v>2.1700000000000001E-2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0.38027698235904311</v>
      </c>
    </row>
    <row r="30" spans="1:3" ht="14.25" customHeight="1" x14ac:dyDescent="0.25">
      <c r="B30" s="25" t="s">
        <v>27</v>
      </c>
      <c r="C30" s="99">
        <v>5.4660418264349912E-2</v>
      </c>
    </row>
    <row r="31" spans="1:3" ht="14.25" customHeight="1" x14ac:dyDescent="0.25">
      <c r="B31" s="25" t="s">
        <v>28</v>
      </c>
      <c r="C31" s="99">
        <v>6.1967733026657798E-2</v>
      </c>
    </row>
    <row r="32" spans="1:3" ht="14.25" customHeight="1" x14ac:dyDescent="0.25">
      <c r="B32" s="25" t="s">
        <v>29</v>
      </c>
      <c r="C32" s="99">
        <v>0.50309486634994893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22.94744</v>
      </c>
    </row>
    <row r="38" spans="1:5" ht="15" customHeight="1" x14ac:dyDescent="0.25">
      <c r="B38" s="11" t="s">
        <v>34</v>
      </c>
      <c r="C38" s="43">
        <v>27.293320000000001</v>
      </c>
      <c r="D38" s="12"/>
      <c r="E38" s="13"/>
    </row>
    <row r="39" spans="1:5" ht="15" customHeight="1" x14ac:dyDescent="0.25">
      <c r="B39" s="11" t="s">
        <v>35</v>
      </c>
      <c r="C39" s="43">
        <v>33.002879999999998</v>
      </c>
      <c r="D39" s="12"/>
      <c r="E39" s="12"/>
    </row>
    <row r="40" spans="1:5" ht="15" customHeight="1" x14ac:dyDescent="0.25">
      <c r="B40" s="11" t="s">
        <v>36</v>
      </c>
      <c r="C40" s="100">
        <v>1.07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12.713279999999999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7.1934E-3</v>
      </c>
      <c r="D45" s="12"/>
    </row>
    <row r="46" spans="1:5" ht="15.75" customHeight="1" x14ac:dyDescent="0.25">
      <c r="B46" s="11" t="s">
        <v>41</v>
      </c>
      <c r="C46" s="45">
        <v>7.7292600000000003E-2</v>
      </c>
      <c r="D46" s="12"/>
    </row>
    <row r="47" spans="1:5" ht="15.75" customHeight="1" x14ac:dyDescent="0.25">
      <c r="B47" s="11" t="s">
        <v>42</v>
      </c>
      <c r="C47" s="45">
        <v>7.4160100000000007E-2</v>
      </c>
      <c r="D47" s="12"/>
      <c r="E47" s="13"/>
    </row>
    <row r="48" spans="1:5" ht="15" customHeight="1" x14ac:dyDescent="0.25">
      <c r="B48" s="11" t="s">
        <v>43</v>
      </c>
      <c r="C48" s="46">
        <v>0.84135389999999999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0.54774599999999996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0.11294179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0.32048222507958701</v>
      </c>
      <c r="C2" s="98">
        <v>0.95</v>
      </c>
      <c r="D2" s="56">
        <v>74.474474607257392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40.248726453010633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672.22235357576801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1.3713787431614179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13.38102589680655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13.38102589680655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13.38102589680655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13.38102589680655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13.38102589680655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13.38102589680655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0.52707542744394598</v>
      </c>
      <c r="C16" s="98">
        <v>0.95</v>
      </c>
      <c r="D16" s="56">
        <v>1.087791696701897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15.41953529560689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15.41953529560689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0.19111349999999999</v>
      </c>
      <c r="C21" s="98">
        <v>0.95</v>
      </c>
      <c r="D21" s="56">
        <v>14.364074593948059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23.284771098275488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4.2315E-3</v>
      </c>
      <c r="C23" s="98">
        <v>0.95</v>
      </c>
      <c r="D23" s="56">
        <v>4.5098666953578306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0.78153990483881797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0.28634973745454201</v>
      </c>
      <c r="C27" s="98">
        <v>0.95</v>
      </c>
      <c r="D27" s="56">
        <v>18.944297777473771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0.53186440000000001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151.1814173381797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0.99377439103014453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0.1093624</v>
      </c>
      <c r="C32" s="98">
        <v>0.95</v>
      </c>
      <c r="D32" s="56">
        <v>2.3735892615904222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0.88681790000000005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4.9763674348897871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0.51067689999999999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0.10741743999999998</v>
      </c>
      <c r="C3" s="21">
        <f>frac_mam_1_5months * 2.6</f>
        <v>0.10741743999999998</v>
      </c>
      <c r="D3" s="21">
        <f>frac_mam_6_11months * 2.6</f>
        <v>6.1575540000000005E-2</v>
      </c>
      <c r="E3" s="21">
        <f>frac_mam_12_23months * 2.6</f>
        <v>2.9140280000000001E-2</v>
      </c>
      <c r="F3" s="21">
        <f>frac_mam_24_59months * 2.6</f>
        <v>3.4310899999999998E-2</v>
      </c>
    </row>
    <row r="4" spans="1:6" ht="15.75" customHeight="1" x14ac:dyDescent="0.25">
      <c r="A4" s="3" t="s">
        <v>205</v>
      </c>
      <c r="B4" s="21">
        <f>frac_sam_1month * 2.6</f>
        <v>8.8043800000000005E-3</v>
      </c>
      <c r="C4" s="21">
        <f>frac_sam_1_5months * 2.6</f>
        <v>8.8043800000000005E-3</v>
      </c>
      <c r="D4" s="21">
        <f>frac_sam_6_11months * 2.6</f>
        <v>3.4028800000000005E-2</v>
      </c>
      <c r="E4" s="21">
        <f>frac_sam_12_23months * 2.6</f>
        <v>1.003392E-2</v>
      </c>
      <c r="F4" s="21">
        <f>frac_sam_24_59months * 2.6</f>
        <v>1.1144640000000001E-2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4.0000000000000001E-3</v>
      </c>
      <c r="E2" s="60">
        <f>food_insecure</f>
        <v>4.0000000000000001E-3</v>
      </c>
      <c r="F2" s="60">
        <f>food_insecure</f>
        <v>4.0000000000000001E-3</v>
      </c>
      <c r="G2" s="60">
        <f>food_insecure</f>
        <v>4.0000000000000001E-3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4.0000000000000001E-3</v>
      </c>
      <c r="F5" s="60">
        <f>food_insecure</f>
        <v>4.0000000000000001E-3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4.0000000000000001E-3</v>
      </c>
      <c r="F8" s="60">
        <f>food_insecure</f>
        <v>4.0000000000000001E-3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4.0000000000000001E-3</v>
      </c>
      <c r="F9" s="60">
        <f>food_insecure</f>
        <v>4.0000000000000001E-3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0.7340000000000001</v>
      </c>
      <c r="E10" s="60">
        <f>IF(ISBLANK(comm_deliv), frac_children_health_facility,1)</f>
        <v>0.7340000000000001</v>
      </c>
      <c r="F10" s="60">
        <f>IF(ISBLANK(comm_deliv), frac_children_health_facility,1)</f>
        <v>0.7340000000000001</v>
      </c>
      <c r="G10" s="60">
        <f>IF(ISBLANK(comm_deliv), frac_children_health_facility,1)</f>
        <v>0.7340000000000001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4.0000000000000001E-3</v>
      </c>
      <c r="I15" s="60">
        <f>food_insecure</f>
        <v>4.0000000000000001E-3</v>
      </c>
      <c r="J15" s="60">
        <f>food_insecure</f>
        <v>4.0000000000000001E-3</v>
      </c>
      <c r="K15" s="60">
        <f>food_insecure</f>
        <v>4.0000000000000001E-3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0.92900000000000005</v>
      </c>
      <c r="I18" s="60">
        <f>frac_PW_health_facility</f>
        <v>0.92900000000000005</v>
      </c>
      <c r="J18" s="60">
        <f>frac_PW_health_facility</f>
        <v>0.92900000000000005</v>
      </c>
      <c r="K18" s="60">
        <f>frac_PW_health_facility</f>
        <v>0.92900000000000005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0.159</v>
      </c>
      <c r="M24" s="60">
        <f>famplan_unmet_need</f>
        <v>0.159</v>
      </c>
      <c r="N24" s="60">
        <f>famplan_unmet_need</f>
        <v>0.159</v>
      </c>
      <c r="O24" s="60">
        <f>famplan_unmet_need</f>
        <v>0.159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0.12669519149475097</v>
      </c>
      <c r="M25" s="60">
        <f>(1-food_insecure)*(0.49)+food_insecure*(0.7)</f>
        <v>0.49084</v>
      </c>
      <c r="N25" s="60">
        <f>(1-food_insecure)*(0.49)+food_insecure*(0.7)</f>
        <v>0.49084</v>
      </c>
      <c r="O25" s="60">
        <f>(1-food_insecure)*(0.49)+food_insecure*(0.7)</f>
        <v>0.49084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5.4297939212036128E-2</v>
      </c>
      <c r="M26" s="60">
        <f>(1-food_insecure)*(0.21)+food_insecure*(0.3)</f>
        <v>0.21035999999999999</v>
      </c>
      <c r="N26" s="60">
        <f>(1-food_insecure)*(0.21)+food_insecure*(0.3)</f>
        <v>0.21035999999999999</v>
      </c>
      <c r="O26" s="60">
        <f>(1-food_insecure)*(0.21)+food_insecure*(0.3)</f>
        <v>0.21035999999999999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7.7125994659423838E-2</v>
      </c>
      <c r="M27" s="60">
        <f>(1-food_insecure)*(0.3)</f>
        <v>0.29880000000000001</v>
      </c>
      <c r="N27" s="60">
        <f>(1-food_insecure)*(0.3)</f>
        <v>0.29880000000000001</v>
      </c>
      <c r="O27" s="60">
        <f>(1-food_insecure)*(0.3)</f>
        <v>0.29880000000000001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0.74188087463378904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204291.68640000009</v>
      </c>
      <c r="C2" s="49">
        <v>504000</v>
      </c>
      <c r="D2" s="49">
        <v>932000</v>
      </c>
      <c r="E2" s="49">
        <v>836000</v>
      </c>
      <c r="F2" s="49">
        <v>695000</v>
      </c>
      <c r="G2" s="17">
        <f t="shared" ref="G2:G13" si="0">C2+D2+E2+F2</f>
        <v>2967000</v>
      </c>
      <c r="H2" s="17">
        <f t="shared" ref="H2:H13" si="1">(B2 + stillbirth*B2/(1000-stillbirth))/(1-abortion)</f>
        <v>235139.03198896846</v>
      </c>
      <c r="I2" s="17">
        <f t="shared" ref="I2:I13" si="2">G2-H2</f>
        <v>2731860.9680110314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202722.49600000001</v>
      </c>
      <c r="C3" s="50">
        <v>505000</v>
      </c>
      <c r="D3" s="50">
        <v>936000</v>
      </c>
      <c r="E3" s="50">
        <v>842000</v>
      </c>
      <c r="F3" s="50">
        <v>705000</v>
      </c>
      <c r="G3" s="17">
        <f t="shared" si="0"/>
        <v>2988000</v>
      </c>
      <c r="H3" s="17">
        <f t="shared" si="1"/>
        <v>233332.89920811731</v>
      </c>
      <c r="I3" s="17">
        <f t="shared" si="2"/>
        <v>2754667.1007918827</v>
      </c>
    </row>
    <row r="4" spans="1:9" ht="15.75" customHeight="1" x14ac:dyDescent="0.25">
      <c r="A4" s="5">
        <f t="shared" si="3"/>
        <v>2026</v>
      </c>
      <c r="B4" s="49">
        <v>201474.48</v>
      </c>
      <c r="C4" s="50">
        <v>505000</v>
      </c>
      <c r="D4" s="50">
        <v>941000</v>
      </c>
      <c r="E4" s="50">
        <v>847000</v>
      </c>
      <c r="F4" s="50">
        <v>718000</v>
      </c>
      <c r="G4" s="17">
        <f t="shared" si="0"/>
        <v>3011000</v>
      </c>
      <c r="H4" s="17">
        <f t="shared" si="1"/>
        <v>231896.43706265264</v>
      </c>
      <c r="I4" s="17">
        <f t="shared" si="2"/>
        <v>2779103.5629373472</v>
      </c>
    </row>
    <row r="5" spans="1:9" ht="15.75" customHeight="1" x14ac:dyDescent="0.25">
      <c r="A5" s="5">
        <f t="shared" si="3"/>
        <v>2027</v>
      </c>
      <c r="B5" s="49">
        <v>200143.22399999999</v>
      </c>
      <c r="C5" s="50">
        <v>505000</v>
      </c>
      <c r="D5" s="50">
        <v>947000</v>
      </c>
      <c r="E5" s="50">
        <v>852000</v>
      </c>
      <c r="F5" s="50">
        <v>729000</v>
      </c>
      <c r="G5" s="17">
        <f t="shared" si="0"/>
        <v>3033000</v>
      </c>
      <c r="H5" s="17">
        <f t="shared" si="1"/>
        <v>230364.16596202349</v>
      </c>
      <c r="I5" s="17">
        <f t="shared" si="2"/>
        <v>2802635.8340379763</v>
      </c>
    </row>
    <row r="6" spans="1:9" ht="15.75" customHeight="1" x14ac:dyDescent="0.25">
      <c r="A6" s="5">
        <f t="shared" si="3"/>
        <v>2028</v>
      </c>
      <c r="B6" s="49">
        <v>198713.56800000009</v>
      </c>
      <c r="C6" s="50">
        <v>505000</v>
      </c>
      <c r="D6" s="50">
        <v>952000</v>
      </c>
      <c r="E6" s="50">
        <v>856000</v>
      </c>
      <c r="F6" s="50">
        <v>740000</v>
      </c>
      <c r="G6" s="17">
        <f t="shared" si="0"/>
        <v>3053000</v>
      </c>
      <c r="H6" s="17">
        <f t="shared" si="1"/>
        <v>228718.63679810544</v>
      </c>
      <c r="I6" s="17">
        <f t="shared" si="2"/>
        <v>2824281.3632018948</v>
      </c>
    </row>
    <row r="7" spans="1:9" ht="15.75" customHeight="1" x14ac:dyDescent="0.25">
      <c r="A7" s="5">
        <f t="shared" si="3"/>
        <v>2029</v>
      </c>
      <c r="B7" s="49">
        <v>197204.2000000001</v>
      </c>
      <c r="C7" s="50">
        <v>505000</v>
      </c>
      <c r="D7" s="50">
        <v>957000</v>
      </c>
      <c r="E7" s="50">
        <v>858000</v>
      </c>
      <c r="F7" s="50">
        <v>751000</v>
      </c>
      <c r="G7" s="17">
        <f t="shared" si="0"/>
        <v>3071000</v>
      </c>
      <c r="H7" s="17">
        <f t="shared" si="1"/>
        <v>226981.35939495059</v>
      </c>
      <c r="I7" s="17">
        <f t="shared" si="2"/>
        <v>2844018.6406050492</v>
      </c>
    </row>
    <row r="8" spans="1:9" ht="15.75" customHeight="1" x14ac:dyDescent="0.25">
      <c r="A8" s="5">
        <f t="shared" si="3"/>
        <v>2030</v>
      </c>
      <c r="B8" s="49">
        <v>195600.46400000001</v>
      </c>
      <c r="C8" s="50">
        <v>504000</v>
      </c>
      <c r="D8" s="50">
        <v>961000</v>
      </c>
      <c r="E8" s="50">
        <v>861000</v>
      </c>
      <c r="F8" s="50">
        <v>759000</v>
      </c>
      <c r="G8" s="17">
        <f t="shared" si="0"/>
        <v>3085000</v>
      </c>
      <c r="H8" s="17">
        <f t="shared" si="1"/>
        <v>225135.46474670962</v>
      </c>
      <c r="I8" s="17">
        <f t="shared" si="2"/>
        <v>2859864.5352532906</v>
      </c>
    </row>
    <row r="9" spans="1:9" ht="15.75" customHeight="1" x14ac:dyDescent="0.25">
      <c r="A9" s="5">
        <f t="shared" si="3"/>
        <v>2031</v>
      </c>
      <c r="B9" s="49">
        <v>194358.86079999999</v>
      </c>
      <c r="C9" s="50">
        <v>504000</v>
      </c>
      <c r="D9" s="50">
        <v>965142.85714285716</v>
      </c>
      <c r="E9" s="50">
        <v>864571.42857142852</v>
      </c>
      <c r="F9" s="50">
        <v>768142.85714285716</v>
      </c>
      <c r="G9" s="17">
        <f t="shared" si="0"/>
        <v>3101857.1428571432</v>
      </c>
      <c r="H9" s="17">
        <f t="shared" si="1"/>
        <v>223706.3837121012</v>
      </c>
      <c r="I9" s="17">
        <f t="shared" si="2"/>
        <v>2878150.7591450419</v>
      </c>
    </row>
    <row r="10" spans="1:9" ht="15.75" customHeight="1" x14ac:dyDescent="0.25">
      <c r="A10" s="5">
        <f t="shared" si="3"/>
        <v>2032</v>
      </c>
      <c r="B10" s="49">
        <v>193164.0557714286</v>
      </c>
      <c r="C10" s="50">
        <v>503857.14285714278</v>
      </c>
      <c r="D10" s="50">
        <v>969306.12244897964</v>
      </c>
      <c r="E10" s="50">
        <v>867795.91836734687</v>
      </c>
      <c r="F10" s="50">
        <v>777163.26530612248</v>
      </c>
      <c r="G10" s="17">
        <f t="shared" si="0"/>
        <v>3118122.448979592</v>
      </c>
      <c r="H10" s="17">
        <f t="shared" si="1"/>
        <v>222331.16721267038</v>
      </c>
      <c r="I10" s="17">
        <f t="shared" si="2"/>
        <v>2895791.2817669217</v>
      </c>
    </row>
    <row r="11" spans="1:9" ht="15.75" customHeight="1" x14ac:dyDescent="0.25">
      <c r="A11" s="5">
        <f t="shared" si="3"/>
        <v>2033</v>
      </c>
      <c r="B11" s="49">
        <v>191976.85231020409</v>
      </c>
      <c r="C11" s="50">
        <v>503693.87755102041</v>
      </c>
      <c r="D11" s="50">
        <v>973349.85422740527</v>
      </c>
      <c r="E11" s="50">
        <v>870766.76384839637</v>
      </c>
      <c r="F11" s="50">
        <v>785615.16034985427</v>
      </c>
      <c r="G11" s="17">
        <f t="shared" si="0"/>
        <v>3133425.6559766764</v>
      </c>
      <c r="H11" s="17">
        <f t="shared" si="1"/>
        <v>220964.7000912443</v>
      </c>
      <c r="I11" s="17">
        <f t="shared" si="2"/>
        <v>2912460.9558854322</v>
      </c>
    </row>
    <row r="12" spans="1:9" ht="15.75" customHeight="1" x14ac:dyDescent="0.25">
      <c r="A12" s="5">
        <f t="shared" si="3"/>
        <v>2034</v>
      </c>
      <c r="B12" s="49">
        <v>190810.22778309029</v>
      </c>
      <c r="C12" s="50">
        <v>503507.28862973762</v>
      </c>
      <c r="D12" s="50">
        <v>977114.1191170346</v>
      </c>
      <c r="E12" s="50">
        <v>873447.73011245299</v>
      </c>
      <c r="F12" s="50">
        <v>793703.04039983347</v>
      </c>
      <c r="G12" s="17">
        <f t="shared" si="0"/>
        <v>3147772.1782590589</v>
      </c>
      <c r="H12" s="17">
        <f t="shared" si="1"/>
        <v>219621.91925256143</v>
      </c>
      <c r="I12" s="17">
        <f t="shared" si="2"/>
        <v>2928150.2590064975</v>
      </c>
    </row>
    <row r="13" spans="1:9" ht="15.75" customHeight="1" x14ac:dyDescent="0.25">
      <c r="A13" s="5">
        <f t="shared" si="3"/>
        <v>2035</v>
      </c>
      <c r="B13" s="49">
        <v>189681.17918067469</v>
      </c>
      <c r="C13" s="50">
        <v>503294.04414827161</v>
      </c>
      <c r="D13" s="50">
        <v>980701.85041946813</v>
      </c>
      <c r="E13" s="50">
        <v>875940.26298566058</v>
      </c>
      <c r="F13" s="50">
        <v>801374.90331409534</v>
      </c>
      <c r="G13" s="17">
        <f t="shared" si="0"/>
        <v>3161311.0608674958</v>
      </c>
      <c r="H13" s="17">
        <f t="shared" si="1"/>
        <v>218322.38817462669</v>
      </c>
      <c r="I13" s="17">
        <f t="shared" si="2"/>
        <v>2942988.6726928693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0.62494009043044485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0.61714733450147063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0.87298753404823171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0.86927044611965754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0.87298753404823171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0.86927044611965754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0.42410209412768257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0.41603573220626677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0.84155007798165726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0.8370846511193869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0.84155007798165726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0.8370846511193869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0.91509950685888153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0.91249130907436082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0.90455049815498023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0.90165305651329219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0.90455049815498023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0.90165305651329219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0.89006156552330695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6.0485993951400526E-3</v>
      </c>
    </row>
    <row r="4" spans="1:8" ht="15.75" customHeight="1" x14ac:dyDescent="0.25">
      <c r="B4" s="19" t="s">
        <v>69</v>
      </c>
      <c r="C4" s="101">
        <v>4.9121595087840433E-2</v>
      </c>
    </row>
    <row r="5" spans="1:8" ht="15.75" customHeight="1" x14ac:dyDescent="0.25">
      <c r="B5" s="19" t="s">
        <v>70</v>
      </c>
      <c r="C5" s="101">
        <v>5.8054994194500588E-2</v>
      </c>
    </row>
    <row r="6" spans="1:8" ht="15.75" customHeight="1" x14ac:dyDescent="0.25">
      <c r="B6" s="19" t="s">
        <v>71</v>
      </c>
      <c r="C6" s="101">
        <v>0.2258224774177521</v>
      </c>
    </row>
    <row r="7" spans="1:8" ht="15.75" customHeight="1" x14ac:dyDescent="0.25">
      <c r="B7" s="19" t="s">
        <v>72</v>
      </c>
      <c r="C7" s="101">
        <v>0.41603395839660451</v>
      </c>
    </row>
    <row r="8" spans="1:8" ht="15.75" customHeight="1" x14ac:dyDescent="0.25">
      <c r="B8" s="19" t="s">
        <v>73</v>
      </c>
      <c r="C8" s="101">
        <v>7.6059992394000723E-4</v>
      </c>
    </row>
    <row r="9" spans="1:8" ht="15.75" customHeight="1" x14ac:dyDescent="0.25">
      <c r="B9" s="19" t="s">
        <v>74</v>
      </c>
      <c r="C9" s="101">
        <v>0.12002648799735111</v>
      </c>
    </row>
    <row r="10" spans="1:8" ht="15.75" customHeight="1" x14ac:dyDescent="0.25">
      <c r="B10" s="19" t="s">
        <v>75</v>
      </c>
      <c r="C10" s="101">
        <v>0.1241312875868712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0.22912193097089231</v>
      </c>
      <c r="D14" s="55">
        <v>0.22912193097089231</v>
      </c>
      <c r="E14" s="55">
        <v>0.22912193097089231</v>
      </c>
      <c r="F14" s="55">
        <v>0.22912193097089231</v>
      </c>
    </row>
    <row r="15" spans="1:8" ht="15.75" customHeight="1" x14ac:dyDescent="0.25">
      <c r="B15" s="19" t="s">
        <v>82</v>
      </c>
      <c r="C15" s="101">
        <v>0.33937854022706387</v>
      </c>
      <c r="D15" s="101">
        <v>0.33937854022706387</v>
      </c>
      <c r="E15" s="101">
        <v>0.33937854022706387</v>
      </c>
      <c r="F15" s="101">
        <v>0.33937854022706387</v>
      </c>
    </row>
    <row r="16" spans="1:8" ht="15.75" customHeight="1" x14ac:dyDescent="0.25">
      <c r="B16" s="19" t="s">
        <v>83</v>
      </c>
      <c r="C16" s="101">
        <v>2.4245794754319878E-2</v>
      </c>
      <c r="D16" s="101">
        <v>2.4245794754319878E-2</v>
      </c>
      <c r="E16" s="101">
        <v>2.4245794754319878E-2</v>
      </c>
      <c r="F16" s="101">
        <v>2.4245794754319878E-2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1.9051883133129489E-2</v>
      </c>
      <c r="D19" s="101">
        <v>1.9051883133129489E-2</v>
      </c>
      <c r="E19" s="101">
        <v>1.9051883133129489E-2</v>
      </c>
      <c r="F19" s="101">
        <v>1.9051883133129489E-2</v>
      </c>
    </row>
    <row r="20" spans="1:8" ht="15.75" customHeight="1" x14ac:dyDescent="0.25">
      <c r="B20" s="19" t="s">
        <v>87</v>
      </c>
      <c r="C20" s="101">
        <v>8.1477541633472317E-2</v>
      </c>
      <c r="D20" s="101">
        <v>8.1477541633472317E-2</v>
      </c>
      <c r="E20" s="101">
        <v>8.1477541633472317E-2</v>
      </c>
      <c r="F20" s="101">
        <v>8.1477541633472317E-2</v>
      </c>
    </row>
    <row r="21" spans="1:8" ht="15.75" customHeight="1" x14ac:dyDescent="0.25">
      <c r="B21" s="19" t="s">
        <v>88</v>
      </c>
      <c r="C21" s="101">
        <v>0.2065836120404724</v>
      </c>
      <c r="D21" s="101">
        <v>0.2065836120404724</v>
      </c>
      <c r="E21" s="101">
        <v>0.2065836120404724</v>
      </c>
      <c r="F21" s="101">
        <v>0.2065836120404724</v>
      </c>
    </row>
    <row r="22" spans="1:8" ht="15.75" customHeight="1" x14ac:dyDescent="0.25">
      <c r="B22" s="19" t="s">
        <v>89</v>
      </c>
      <c r="C22" s="101">
        <v>0.1001406972406497</v>
      </c>
      <c r="D22" s="101">
        <v>0.1001406972406497</v>
      </c>
      <c r="E22" s="101">
        <v>0.1001406972406497</v>
      </c>
      <c r="F22" s="101">
        <v>0.1001406972406497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5.8856121999999997E-2</v>
      </c>
    </row>
    <row r="27" spans="1:8" ht="15.75" customHeight="1" x14ac:dyDescent="0.25">
      <c r="B27" s="19" t="s">
        <v>92</v>
      </c>
      <c r="C27" s="101">
        <v>4.7339935000000007E-2</v>
      </c>
    </row>
    <row r="28" spans="1:8" ht="15.75" customHeight="1" x14ac:dyDescent="0.25">
      <c r="B28" s="19" t="s">
        <v>93</v>
      </c>
      <c r="C28" s="101">
        <v>4.6576617000000001E-2</v>
      </c>
    </row>
    <row r="29" spans="1:8" ht="15.75" customHeight="1" x14ac:dyDescent="0.25">
      <c r="B29" s="19" t="s">
        <v>94</v>
      </c>
      <c r="C29" s="101">
        <v>0.21685436999999999</v>
      </c>
    </row>
    <row r="30" spans="1:8" ht="15.75" customHeight="1" x14ac:dyDescent="0.25">
      <c r="B30" s="19" t="s">
        <v>95</v>
      </c>
      <c r="C30" s="101">
        <v>7.5345098999999999E-2</v>
      </c>
    </row>
    <row r="31" spans="1:8" ht="15.75" customHeight="1" x14ac:dyDescent="0.25">
      <c r="B31" s="19" t="s">
        <v>96</v>
      </c>
      <c r="C31" s="101">
        <v>9.5101964999999997E-2</v>
      </c>
    </row>
    <row r="32" spans="1:8" ht="15.75" customHeight="1" x14ac:dyDescent="0.25">
      <c r="B32" s="19" t="s">
        <v>97</v>
      </c>
      <c r="C32" s="101">
        <v>2.7365589999999999E-2</v>
      </c>
    </row>
    <row r="33" spans="2:3" ht="15.75" customHeight="1" x14ac:dyDescent="0.25">
      <c r="B33" s="19" t="s">
        <v>98</v>
      </c>
      <c r="C33" s="101">
        <v>0.17758110599999999</v>
      </c>
    </row>
    <row r="34" spans="2:3" ht="15.75" customHeight="1" x14ac:dyDescent="0.25">
      <c r="B34" s="19" t="s">
        <v>99</v>
      </c>
      <c r="C34" s="101">
        <v>0.25497919600000002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0.56451777559473926</v>
      </c>
      <c r="D2" s="52">
        <f>IFERROR(1-_xlfn.NORM.DIST(_xlfn.NORM.INV(SUM(D4:D5), 0, 1) + 1, 0, 1, TRUE), "")</f>
        <v>0.56451777559473926</v>
      </c>
      <c r="E2" s="52">
        <f>IFERROR(1-_xlfn.NORM.DIST(_xlfn.NORM.INV(SUM(E4:E5), 0, 1) + 1, 0, 1, TRUE), "")</f>
        <v>0.70269768048653758</v>
      </c>
      <c r="F2" s="52">
        <f>IFERROR(1-_xlfn.NORM.DIST(_xlfn.NORM.INV(SUM(F4:F5), 0, 1) + 1, 0, 1, TRUE), "")</f>
        <v>0.62585908305863014</v>
      </c>
      <c r="G2" s="52">
        <f>IFERROR(1-_xlfn.NORM.DIST(_xlfn.NORM.INV(SUM(G4:G5), 0, 1) + 1, 0, 1, TRUE), "")</f>
        <v>0.74035421417892222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0.31295252440526078</v>
      </c>
      <c r="D3" s="52">
        <f>IFERROR(_xlfn.NORM.DIST(_xlfn.NORM.INV(SUM(D4:D5), 0, 1) + 1, 0, 1, TRUE) - SUM(D4:D5), "")</f>
        <v>0.31295252440526078</v>
      </c>
      <c r="E3" s="52">
        <f>IFERROR(_xlfn.NORM.DIST(_xlfn.NORM.INV(SUM(E4:E5), 0, 1) + 1, 0, 1, TRUE) - SUM(E4:E5), "")</f>
        <v>0.23456271951346241</v>
      </c>
      <c r="F3" s="52">
        <f>IFERROR(_xlfn.NORM.DIST(_xlfn.NORM.INV(SUM(F4:F5), 0, 1) + 1, 0, 1, TRUE) - SUM(F4:F5), "")</f>
        <v>0.28087451694136989</v>
      </c>
      <c r="G3" s="52">
        <f>IFERROR(_xlfn.NORM.DIST(_xlfn.NORM.INV(SUM(G4:G5), 0, 1) + 1, 0, 1, TRUE) - SUM(G4:G5), "")</f>
        <v>0.20960288582107778</v>
      </c>
    </row>
    <row r="4" spans="1:15" ht="15.75" customHeight="1" x14ac:dyDescent="0.25">
      <c r="B4" s="5" t="s">
        <v>104</v>
      </c>
      <c r="C4" s="45">
        <v>8.5166599999999995E-2</v>
      </c>
      <c r="D4" s="53">
        <v>8.5166599999999995E-2</v>
      </c>
      <c r="E4" s="53">
        <v>4.03513E-2</v>
      </c>
      <c r="F4" s="53">
        <v>7.684980000000001E-2</v>
      </c>
      <c r="G4" s="53">
        <v>3.9599099999999998E-2</v>
      </c>
    </row>
    <row r="5" spans="1:15" ht="15.75" customHeight="1" x14ac:dyDescent="0.25">
      <c r="B5" s="5" t="s">
        <v>105</v>
      </c>
      <c r="C5" s="45">
        <v>3.7363100000000003E-2</v>
      </c>
      <c r="D5" s="53">
        <v>3.7363100000000003E-2</v>
      </c>
      <c r="E5" s="53">
        <v>2.23883E-2</v>
      </c>
      <c r="F5" s="53">
        <v>1.64166E-2</v>
      </c>
      <c r="G5" s="53">
        <v>1.04438E-2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0.75758766672667432</v>
      </c>
      <c r="D8" s="52">
        <f>IFERROR(1-_xlfn.NORM.DIST(_xlfn.NORM.INV(SUM(D10:D11), 0, 1) + 1, 0, 1, TRUE), "")</f>
        <v>0.75758766672667432</v>
      </c>
      <c r="E8" s="52">
        <f>IFERROR(1-_xlfn.NORM.DIST(_xlfn.NORM.INV(SUM(E10:E11), 0, 1) + 1, 0, 1, TRUE), "")</f>
        <v>0.78507651918548071</v>
      </c>
      <c r="F8" s="52">
        <f>IFERROR(1-_xlfn.NORM.DIST(_xlfn.NORM.INV(SUM(F10:F11), 0, 1) + 1, 0, 1, TRUE), "")</f>
        <v>0.87866206668305002</v>
      </c>
      <c r="G8" s="52">
        <f>IFERROR(1-_xlfn.NORM.DIST(_xlfn.NORM.INV(SUM(G10:G11), 0, 1) + 1, 0, 1, TRUE), "")</f>
        <v>0.86623189282990609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0.19771163327332564</v>
      </c>
      <c r="D9" s="52">
        <f>IFERROR(_xlfn.NORM.DIST(_xlfn.NORM.INV(SUM(D10:D11), 0, 1) + 1, 0, 1, TRUE) - SUM(D10:D11), "")</f>
        <v>0.19771163327332564</v>
      </c>
      <c r="E9" s="52">
        <f>IFERROR(_xlfn.NORM.DIST(_xlfn.NORM.INV(SUM(E10:E11), 0, 1) + 1, 0, 1, TRUE) - SUM(E10:E11), "")</f>
        <v>0.17815258081451935</v>
      </c>
      <c r="F9" s="52">
        <f>IFERROR(_xlfn.NORM.DIST(_xlfn.NORM.INV(SUM(F10:F11), 0, 1) + 1, 0, 1, TRUE) - SUM(F10:F11), "")</f>
        <v>0.10627093331694996</v>
      </c>
      <c r="G9" s="52">
        <f>IFERROR(_xlfn.NORM.DIST(_xlfn.NORM.INV(SUM(G10:G11), 0, 1) + 1, 0, 1, TRUE) - SUM(G10:G11), "")</f>
        <v>0.11628520717009388</v>
      </c>
    </row>
    <row r="10" spans="1:15" ht="15.75" customHeight="1" x14ac:dyDescent="0.25">
      <c r="B10" s="5" t="s">
        <v>109</v>
      </c>
      <c r="C10" s="45">
        <v>4.1314399999999987E-2</v>
      </c>
      <c r="D10" s="53">
        <v>4.1314399999999987E-2</v>
      </c>
      <c r="E10" s="53">
        <v>2.36829E-2</v>
      </c>
      <c r="F10" s="53">
        <v>1.12078E-2</v>
      </c>
      <c r="G10" s="53">
        <v>1.31965E-2</v>
      </c>
    </row>
    <row r="11" spans="1:15" ht="15.75" customHeight="1" x14ac:dyDescent="0.25">
      <c r="B11" s="5" t="s">
        <v>110</v>
      </c>
      <c r="C11" s="45">
        <v>3.3863000000000001E-3</v>
      </c>
      <c r="D11" s="53">
        <v>3.3863000000000001E-3</v>
      </c>
      <c r="E11" s="53">
        <v>1.3088000000000001E-2</v>
      </c>
      <c r="F11" s="53">
        <v>3.8592000000000001E-3</v>
      </c>
      <c r="G11" s="53">
        <v>4.2864000000000001E-3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0.50174759925000001</v>
      </c>
      <c r="D14" s="54">
        <v>0.46968953879899999</v>
      </c>
      <c r="E14" s="54">
        <v>0.46968953879899999</v>
      </c>
      <c r="F14" s="54">
        <v>0.20441530939300001</v>
      </c>
      <c r="G14" s="54">
        <v>0.20441530939300001</v>
      </c>
      <c r="H14" s="45">
        <v>0.32600000000000001</v>
      </c>
      <c r="I14" s="55">
        <v>0.32600000000000001</v>
      </c>
      <c r="J14" s="55">
        <v>0.32600000000000001</v>
      </c>
      <c r="K14" s="55">
        <v>0.32600000000000001</v>
      </c>
      <c r="L14" s="45">
        <v>0.29599999999999999</v>
      </c>
      <c r="M14" s="55">
        <v>0.29599999999999999</v>
      </c>
      <c r="N14" s="55">
        <v>0.29599999999999999</v>
      </c>
      <c r="O14" s="55">
        <v>0.29599999999999999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0.27483024049879046</v>
      </c>
      <c r="D15" s="52">
        <f t="shared" si="0"/>
        <v>0.25727056611899701</v>
      </c>
      <c r="E15" s="52">
        <f t="shared" si="0"/>
        <v>0.25727056611899701</v>
      </c>
      <c r="F15" s="52">
        <f t="shared" si="0"/>
        <v>0.11196766805877817</v>
      </c>
      <c r="G15" s="52">
        <f t="shared" si="0"/>
        <v>0.11196766805877817</v>
      </c>
      <c r="H15" s="52">
        <f t="shared" si="0"/>
        <v>0.17856519599999998</v>
      </c>
      <c r="I15" s="52">
        <f t="shared" si="0"/>
        <v>0.17856519599999998</v>
      </c>
      <c r="J15" s="52">
        <f t="shared" si="0"/>
        <v>0.17856519599999998</v>
      </c>
      <c r="K15" s="52">
        <f t="shared" si="0"/>
        <v>0.17856519599999998</v>
      </c>
      <c r="L15" s="52">
        <f t="shared" si="0"/>
        <v>0.16213281599999999</v>
      </c>
      <c r="M15" s="52">
        <f t="shared" si="0"/>
        <v>0.16213281599999999</v>
      </c>
      <c r="N15" s="52">
        <f t="shared" si="0"/>
        <v>0.16213281599999999</v>
      </c>
      <c r="O15" s="52">
        <f t="shared" si="0"/>
        <v>0.16213281599999999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0.29937930000000001</v>
      </c>
      <c r="D2" s="53">
        <v>0.1093624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0.1089856</v>
      </c>
      <c r="D3" s="53">
        <v>8.7410599999999991E-2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0.49956450000000002</v>
      </c>
      <c r="D4" s="53">
        <v>0.55019019999999996</v>
      </c>
      <c r="E4" s="53">
        <v>0.41668080000000002</v>
      </c>
      <c r="F4" s="53">
        <v>0.2156785</v>
      </c>
      <c r="G4" s="53">
        <v>0</v>
      </c>
    </row>
    <row r="5" spans="1:7" x14ac:dyDescent="0.25">
      <c r="B5" s="3" t="s">
        <v>122</v>
      </c>
      <c r="C5" s="52">
        <v>9.2070600000000002E-2</v>
      </c>
      <c r="D5" s="52">
        <v>0.25303680000000001</v>
      </c>
      <c r="E5" s="52">
        <f>1-SUM(E2:E4)</f>
        <v>0.58331920000000004</v>
      </c>
      <c r="F5" s="52">
        <f>1-SUM(F2:F4)</f>
        <v>0.7843215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6DCD57-DCE7-4E71-AE1F-D8FB440DC233}"/>
</file>

<file path=customXml/itemProps2.xml><?xml version="1.0" encoding="utf-8"?>
<ds:datastoreItem xmlns:ds="http://schemas.openxmlformats.org/officeDocument/2006/customXml" ds:itemID="{84486381-9ED9-43A3-855E-ACE7A3CC21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2024-03-26T04:24:26Z</dcterms:modified>
</cp:coreProperties>
</file>