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F0E9D5A-7E35-4F9B-9851-CC5210602C00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<sst xmlns="http://schemas.openxmlformats.org/spreadsheetml/2006/main" count="2092" uniqueCount="341">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</sst>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4534012.28125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0.67299999999999993</v>
      </c>
    </row>
    <row r="12" spans="1:3" ht="15" customHeight="1" x14ac:dyDescent="0.25">
      <c r="B12" s="5" t="s">
        <v>12</v>
      </c>
      <c r="C12" s="45">
        <v>0.66400000000000003</v>
      </c>
    </row>
    <row r="13" spans="1:3" ht="15" customHeight="1" x14ac:dyDescent="0.25">
      <c r="B13" s="5" t="s">
        <v>13</v>
      </c>
      <c r="C13" s="45">
        <v>0.22800000000000001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2.9899999999999999E-2</v>
      </c>
    </row>
    <row r="24" spans="1:3" ht="15" customHeight="1" x14ac:dyDescent="0.25">
      <c r="B24" s="15" t="s">
        <v>22</v>
      </c>
      <c r="C24" s="45">
        <v>0.41</v>
      </c>
    </row>
    <row r="25" spans="1:3" ht="15" customHeight="1" x14ac:dyDescent="0.25">
      <c r="B25" s="15" t="s">
        <v>23</v>
      </c>
      <c r="C25" s="45">
        <v>0.46339999999999998</v>
      </c>
    </row>
    <row r="26" spans="1:3" ht="15" customHeight="1" x14ac:dyDescent="0.25">
      <c r="B26" s="15" t="s">
        <v>24</v>
      </c>
      <c r="C26" s="45">
        <v>9.6699999999999994E-2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0.31611757185067002</v>
      </c>
    </row>
    <row r="30" spans="1:3" ht="14.25" customHeight="1" x14ac:dyDescent="0.25">
      <c r="B30" s="25" t="s">
        <v>27</v>
      </c>
      <c r="C30" s="99">
        <v>5.6193137427978712E-2</v>
      </c>
    </row>
    <row r="31" spans="1:3" ht="14.25" customHeight="1" x14ac:dyDescent="0.25">
      <c r="B31" s="25" t="s">
        <v>28</v>
      </c>
      <c r="C31" s="99">
        <v>7.8032026225336698E-2</v>
      </c>
    </row>
    <row r="32" spans="1:3" ht="14.25" customHeight="1" x14ac:dyDescent="0.25">
      <c r="B32" s="25" t="s">
        <v>29</v>
      </c>
      <c r="C32" s="99">
        <v>0.54965726449601493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15.6492</v>
      </c>
    </row>
    <row r="38" spans="1:5" ht="15" customHeight="1" x14ac:dyDescent="0.25">
      <c r="B38" s="11" t="s">
        <v>34</v>
      </c>
      <c r="C38" s="43">
        <v>19.16029</v>
      </c>
      <c r="D38" s="12"/>
      <c r="E38" s="13"/>
    </row>
    <row r="39" spans="1:5" ht="15" customHeight="1" x14ac:dyDescent="0.25">
      <c r="B39" s="11" t="s">
        <v>35</v>
      </c>
      <c r="C39" s="43">
        <v>22.335290000000001</v>
      </c>
      <c r="D39" s="12"/>
      <c r="E39" s="12"/>
    </row>
    <row r="40" spans="1:5" ht="15" customHeight="1" x14ac:dyDescent="0.25">
      <c r="B40" s="11" t="s">
        <v>36</v>
      </c>
      <c r="C40" s="100">
        <v>0.78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9.8190000000000008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7.5297000000000003E-3</v>
      </c>
      <c r="D45" s="12"/>
    </row>
    <row r="46" spans="1:5" ht="15.75" customHeight="1" x14ac:dyDescent="0.25">
      <c r="B46" s="11" t="s">
        <v>41</v>
      </c>
      <c r="C46" s="45">
        <v>8.0905199999999997E-2</v>
      </c>
      <c r="D46" s="12"/>
    </row>
    <row r="47" spans="1:5" ht="15.75" customHeight="1" x14ac:dyDescent="0.25">
      <c r="B47" s="11" t="s">
        <v>42</v>
      </c>
      <c r="C47" s="45">
        <v>7.3840299999999998E-2</v>
      </c>
      <c r="D47" s="12"/>
      <c r="E47" s="13"/>
    </row>
    <row r="48" spans="1:5" ht="15" customHeight="1" x14ac:dyDescent="0.25">
      <c r="B48" s="11" t="s">
        <v>43</v>
      </c>
      <c r="C48" s="46">
        <v>0.83772480000000005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0.57310400000000006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7.2524920000000007E-2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0.28544560970788602</v>
      </c>
      <c r="C2" s="98">
        <v>0.95</v>
      </c>
      <c r="D2" s="56">
        <v>56.580620140373682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39.847657223635643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391.6881570886265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1.3766661360016159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12.97995666743156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12.97995666743156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12.97995666743156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12.97995666743156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12.97995666743156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12.97995666743156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0.55745125851713095</v>
      </c>
      <c r="C16" s="98">
        <v>0.95</v>
      </c>
      <c r="D16" s="56">
        <v>0.68672246732690645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9.0366520404178896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9.0366520404178896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0.1809837</v>
      </c>
      <c r="C21" s="98">
        <v>0.95</v>
      </c>
      <c r="D21" s="56">
        <v>18.09265788699528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22.382365332181759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2.0029000000000002E-3</v>
      </c>
      <c r="C23" s="98">
        <v>0.95</v>
      </c>
      <c r="D23" s="56">
        <v>4.259198426998462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0.80504848593920597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0.262157727579166</v>
      </c>
      <c r="C27" s="98">
        <v>0.95</v>
      </c>
      <c r="D27" s="56">
        <v>18.540655838323278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0.27308949999999999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110.3413816734874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0.92241108658405979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0.25397140000000001</v>
      </c>
      <c r="C32" s="98">
        <v>0.95</v>
      </c>
      <c r="D32" s="56">
        <v>1.4711834954966929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0.85826290000000005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3.7098806669089082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0.39997139999999998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8.9044020000000002E-2</v>
      </c>
      <c r="C3" s="21">
        <f>frac_mam_1_5months * 2.6</f>
        <v>8.9044020000000002E-2</v>
      </c>
      <c r="D3" s="21">
        <f>frac_mam_6_11months * 2.6</f>
        <v>7.1840340000000003E-2</v>
      </c>
      <c r="E3" s="21">
        <f>frac_mam_12_23months * 2.6</f>
        <v>2.3417159999999999E-2</v>
      </c>
      <c r="F3" s="21">
        <f>frac_mam_24_59months * 2.6</f>
        <v>2.8061800000000001E-2</v>
      </c>
    </row>
    <row r="4" spans="1:6" ht="15.75" customHeight="1" x14ac:dyDescent="0.25">
      <c r="A4" s="3" t="s">
        <v>205</v>
      </c>
      <c r="B4" s="21">
        <f>frac_sam_1month * 2.6</f>
        <v>0.11921676</v>
      </c>
      <c r="C4" s="21">
        <f>frac_sam_1_5months * 2.6</f>
        <v>0.11921676</v>
      </c>
      <c r="D4" s="21">
        <f>frac_sam_6_11months * 2.6</f>
        <v>6.2153E-2</v>
      </c>
      <c r="E4" s="21">
        <f>frac_sam_12_23months * 2.6</f>
        <v>3.6360480000000001E-2</v>
      </c>
      <c r="F4" s="21">
        <f>frac_sam_24_59months * 2.6</f>
        <v>1.473082E-2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799478.77139999985</v>
      </c>
      <c r="C2" s="49">
        <v>1769000</v>
      </c>
      <c r="D2" s="49">
        <v>2903000</v>
      </c>
      <c r="E2" s="49">
        <v>3642000</v>
      </c>
      <c r="F2" s="49">
        <v>3162000</v>
      </c>
      <c r="G2" s="17">
        <f t="shared" ref="G2:G13" si="0">C2+D2+E2+F2</f>
        <v>11476000</v>
      </c>
      <c r="H2" s="17">
        <f t="shared" ref="H2:H13" si="1">(B2 + stillbirth*B2/(1000-stillbirth))/(1-abortion)</f>
        <v>917507.61109699763</v>
      </c>
      <c r="I2" s="17">
        <f t="shared" ref="I2:I13" si="2">G2-H2</f>
        <v>10558492.388903003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781169.652</v>
      </c>
      <c r="C3" s="50">
        <v>1871000</v>
      </c>
      <c r="D3" s="50">
        <v>2882000</v>
      </c>
      <c r="E3" s="50">
        <v>3600000</v>
      </c>
      <c r="F3" s="50">
        <v>3257000</v>
      </c>
      <c r="G3" s="17">
        <f t="shared" si="0"/>
        <v>11610000</v>
      </c>
      <c r="H3" s="17">
        <f t="shared" si="1"/>
        <v>896495.47543695185</v>
      </c>
      <c r="I3" s="17">
        <f t="shared" si="2"/>
        <v>10713504.524563048</v>
      </c>
    </row>
    <row r="4" spans="1:9" ht="15.75" customHeight="1" x14ac:dyDescent="0.25">
      <c r="A4" s="5">
        <f t="shared" si="3"/>
        <v>2026</v>
      </c>
      <c r="B4" s="49">
        <v>772272.43519999995</v>
      </c>
      <c r="C4" s="50">
        <v>1970000</v>
      </c>
      <c r="D4" s="50">
        <v>2896000</v>
      </c>
      <c r="E4" s="50">
        <v>3539000</v>
      </c>
      <c r="F4" s="50">
        <v>3341000</v>
      </c>
      <c r="G4" s="17">
        <f t="shared" si="0"/>
        <v>11746000</v>
      </c>
      <c r="H4" s="17">
        <f t="shared" si="1"/>
        <v>886284.74261500943</v>
      </c>
      <c r="I4" s="17">
        <f t="shared" si="2"/>
        <v>10859715.257384991</v>
      </c>
    </row>
    <row r="5" spans="1:9" ht="15.75" customHeight="1" x14ac:dyDescent="0.25">
      <c r="A5" s="5">
        <f t="shared" si="3"/>
        <v>2027</v>
      </c>
      <c r="B5" s="49">
        <v>762675.96799999999</v>
      </c>
      <c r="C5" s="50">
        <v>2069000</v>
      </c>
      <c r="D5" s="50">
        <v>2946000</v>
      </c>
      <c r="E5" s="50">
        <v>3464000</v>
      </c>
      <c r="F5" s="50">
        <v>3419000</v>
      </c>
      <c r="G5" s="17">
        <f t="shared" si="0"/>
        <v>11898000</v>
      </c>
      <c r="H5" s="17">
        <f t="shared" si="1"/>
        <v>875271.52749208116</v>
      </c>
      <c r="I5" s="17">
        <f t="shared" si="2"/>
        <v>11022728.472507918</v>
      </c>
    </row>
    <row r="6" spans="1:9" ht="15.75" customHeight="1" x14ac:dyDescent="0.25">
      <c r="A6" s="5">
        <f t="shared" si="3"/>
        <v>2028</v>
      </c>
      <c r="B6" s="49">
        <v>752416.63199999998</v>
      </c>
      <c r="C6" s="50">
        <v>2158000</v>
      </c>
      <c r="D6" s="50">
        <v>3031000</v>
      </c>
      <c r="E6" s="50">
        <v>3379000</v>
      </c>
      <c r="F6" s="50">
        <v>3486000</v>
      </c>
      <c r="G6" s="17">
        <f t="shared" si="0"/>
        <v>12054000</v>
      </c>
      <c r="H6" s="17">
        <f t="shared" si="1"/>
        <v>863497.58276517119</v>
      </c>
      <c r="I6" s="17">
        <f t="shared" si="2"/>
        <v>11190502.417234829</v>
      </c>
    </row>
    <row r="7" spans="1:9" ht="15.75" customHeight="1" x14ac:dyDescent="0.25">
      <c r="A7" s="5">
        <f t="shared" si="3"/>
        <v>2029</v>
      </c>
      <c r="B7" s="49">
        <v>741575.29419999989</v>
      </c>
      <c r="C7" s="50">
        <v>2226000</v>
      </c>
      <c r="D7" s="50">
        <v>3143000</v>
      </c>
      <c r="E7" s="50">
        <v>3288000</v>
      </c>
      <c r="F7" s="50">
        <v>3540000</v>
      </c>
      <c r="G7" s="17">
        <f t="shared" si="0"/>
        <v>12197000</v>
      </c>
      <c r="H7" s="17">
        <f t="shared" si="1"/>
        <v>851055.7140104135</v>
      </c>
      <c r="I7" s="17">
        <f t="shared" si="2"/>
        <v>11345944.285989586</v>
      </c>
    </row>
    <row r="8" spans="1:9" ht="15.75" customHeight="1" x14ac:dyDescent="0.25">
      <c r="A8" s="5">
        <f t="shared" si="3"/>
        <v>2030</v>
      </c>
      <c r="B8" s="49">
        <v>730181.83200000005</v>
      </c>
      <c r="C8" s="50">
        <v>2265000</v>
      </c>
      <c r="D8" s="50">
        <v>3277000</v>
      </c>
      <c r="E8" s="50">
        <v>3194000</v>
      </c>
      <c r="F8" s="50">
        <v>3579000</v>
      </c>
      <c r="G8" s="17">
        <f t="shared" si="0"/>
        <v>12315000</v>
      </c>
      <c r="H8" s="17">
        <f t="shared" si="1"/>
        <v>837980.20949521544</v>
      </c>
      <c r="I8" s="17">
        <f t="shared" si="2"/>
        <v>11477019.790504785</v>
      </c>
    </row>
    <row r="9" spans="1:9" ht="15.75" customHeight="1" x14ac:dyDescent="0.25">
      <c r="A9" s="5">
        <f t="shared" si="3"/>
        <v>2031</v>
      </c>
      <c r="B9" s="49">
        <v>720282.26922857156</v>
      </c>
      <c r="C9" s="50">
        <v>2335857.1428571432</v>
      </c>
      <c r="D9" s="50">
        <v>3330428.5714285709</v>
      </c>
      <c r="E9" s="50">
        <v>3130000</v>
      </c>
      <c r="F9" s="50">
        <v>3638571.4285714291</v>
      </c>
      <c r="G9" s="17">
        <f t="shared" si="0"/>
        <v>12434857.142857144</v>
      </c>
      <c r="H9" s="17">
        <f t="shared" si="1"/>
        <v>826619.15212353226</v>
      </c>
      <c r="I9" s="17">
        <f t="shared" si="2"/>
        <v>11608237.990733612</v>
      </c>
    </row>
    <row r="10" spans="1:9" ht="15.75" customHeight="1" x14ac:dyDescent="0.25">
      <c r="A10" s="5">
        <f t="shared" si="3"/>
        <v>2032</v>
      </c>
      <c r="B10" s="49">
        <v>711584.07168979605</v>
      </c>
      <c r="C10" s="50">
        <v>2402265.3061224492</v>
      </c>
      <c r="D10" s="50">
        <v>3394489.7959183669</v>
      </c>
      <c r="E10" s="50">
        <v>3062857.1428571432</v>
      </c>
      <c r="F10" s="50">
        <v>3693081.6326530608</v>
      </c>
      <c r="G10" s="17">
        <f t="shared" si="0"/>
        <v>12552693.877551021</v>
      </c>
      <c r="H10" s="17">
        <f t="shared" si="1"/>
        <v>816636.82022161514</v>
      </c>
      <c r="I10" s="17">
        <f t="shared" si="2"/>
        <v>11736057.057329405</v>
      </c>
    </row>
    <row r="11" spans="1:9" ht="15.75" customHeight="1" x14ac:dyDescent="0.25">
      <c r="A11" s="5">
        <f t="shared" si="3"/>
        <v>2033</v>
      </c>
      <c r="B11" s="49">
        <v>702914.30547405267</v>
      </c>
      <c r="C11" s="50">
        <v>2464017.4927113699</v>
      </c>
      <c r="D11" s="50">
        <v>3465702.623906706</v>
      </c>
      <c r="E11" s="50">
        <v>2994836.7346938769</v>
      </c>
      <c r="F11" s="50">
        <v>3743379.0087463558</v>
      </c>
      <c r="G11" s="17">
        <f t="shared" si="0"/>
        <v>12667935.86005831</v>
      </c>
      <c r="H11" s="17">
        <f t="shared" si="1"/>
        <v>806687.11702255893</v>
      </c>
      <c r="I11" s="17">
        <f t="shared" si="2"/>
        <v>11861248.74303575</v>
      </c>
    </row>
    <row r="12" spans="1:9" ht="15.75" customHeight="1" x14ac:dyDescent="0.25">
      <c r="A12" s="5">
        <f t="shared" si="3"/>
        <v>2034</v>
      </c>
      <c r="B12" s="49">
        <v>694376.925113203</v>
      </c>
      <c r="C12" s="50">
        <v>2520448.5630987091</v>
      </c>
      <c r="D12" s="50">
        <v>3539945.8558933781</v>
      </c>
      <c r="E12" s="50">
        <v>2927813.4110787171</v>
      </c>
      <c r="F12" s="50">
        <v>3789718.8671386922</v>
      </c>
      <c r="G12" s="17">
        <f t="shared" si="0"/>
        <v>12777926.697209496</v>
      </c>
      <c r="H12" s="17">
        <f t="shared" si="1"/>
        <v>796889.34409834142</v>
      </c>
      <c r="I12" s="17">
        <f t="shared" si="2"/>
        <v>11981037.353111155</v>
      </c>
    </row>
    <row r="13" spans="1:9" ht="15.75" customHeight="1" x14ac:dyDescent="0.25">
      <c r="A13" s="5">
        <f t="shared" si="3"/>
        <v>2035</v>
      </c>
      <c r="B13" s="49">
        <v>686085.53841508913</v>
      </c>
      <c r="C13" s="50">
        <v>2572226.9292556671</v>
      </c>
      <c r="D13" s="50">
        <v>3612652.4067352889</v>
      </c>
      <c r="E13" s="50">
        <v>2863358.1840899619</v>
      </c>
      <c r="F13" s="50">
        <v>3833107.2767299339</v>
      </c>
      <c r="G13" s="17">
        <f t="shared" si="0"/>
        <v>12881344.796810852</v>
      </c>
      <c r="H13" s="17">
        <f t="shared" si="1"/>
        <v>787373.88143165142</v>
      </c>
      <c r="I13" s="17">
        <f t="shared" si="2"/>
        <v>12093970.9153792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0.62298677451009898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0.61509076843963284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0.87206158620894181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0.86827914652087668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0.87206158620894181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0.86827914652087668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0.42207009694456266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0.41392477477495393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0.84043683458869023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0.8358953667764536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0.84043683458869023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0.8358953667764536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0.91445047887477982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0.91179449015903247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0.90382930250007887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0.90087930901116064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0.90382930250007887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0.90087930901116064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0.88119988119988124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5.0001989999601919E-3</v>
      </c>
    </row>
    <row r="4" spans="1:8" ht="15.75" customHeight="1" x14ac:dyDescent="0.25">
      <c r="B4" s="19" t="s">
        <v>69</v>
      </c>
      <c r="C4" s="101">
        <v>4.3378791324241689E-2</v>
      </c>
    </row>
    <row r="5" spans="1:8" ht="15.75" customHeight="1" x14ac:dyDescent="0.25">
      <c r="B5" s="19" t="s">
        <v>70</v>
      </c>
      <c r="C5" s="101">
        <v>4.3428391314321607E-2</v>
      </c>
    </row>
    <row r="6" spans="1:8" ht="15.75" customHeight="1" x14ac:dyDescent="0.25">
      <c r="B6" s="19" t="s">
        <v>71</v>
      </c>
      <c r="C6" s="101">
        <v>0.20442915911416809</v>
      </c>
    </row>
    <row r="7" spans="1:8" ht="15.75" customHeight="1" x14ac:dyDescent="0.25">
      <c r="B7" s="19" t="s">
        <v>72</v>
      </c>
      <c r="C7" s="101">
        <v>0.44831191033761802</v>
      </c>
    </row>
    <row r="8" spans="1:8" ht="15.75" customHeight="1" x14ac:dyDescent="0.25">
      <c r="B8" s="19" t="s">
        <v>73</v>
      </c>
      <c r="C8" s="101">
        <v>6.1679987664002426E-4</v>
      </c>
    </row>
    <row r="9" spans="1:8" ht="15.75" customHeight="1" x14ac:dyDescent="0.25">
      <c r="B9" s="19" t="s">
        <v>74</v>
      </c>
      <c r="C9" s="101">
        <v>0.16549056690188679</v>
      </c>
    </row>
    <row r="10" spans="1:8" ht="15.75" customHeight="1" x14ac:dyDescent="0.25">
      <c r="B10" s="19" t="s">
        <v>75</v>
      </c>
      <c r="C10" s="101">
        <v>8.9344182131163408E-2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7.022475265492524E-2</v>
      </c>
      <c r="D14" s="55">
        <v>7.022475265492524E-2</v>
      </c>
      <c r="E14" s="55">
        <v>7.022475265492524E-2</v>
      </c>
      <c r="F14" s="55">
        <v>7.022475265492524E-2</v>
      </c>
    </row>
    <row r="15" spans="1:8" ht="15.75" customHeight="1" x14ac:dyDescent="0.25">
      <c r="B15" s="19" t="s">
        <v>82</v>
      </c>
      <c r="C15" s="101">
        <v>0.30976529888450999</v>
      </c>
      <c r="D15" s="101">
        <v>0.30976529888450999</v>
      </c>
      <c r="E15" s="101">
        <v>0.30976529888450999</v>
      </c>
      <c r="F15" s="101">
        <v>0.30976529888450999</v>
      </c>
    </row>
    <row r="16" spans="1:8" ht="15.75" customHeight="1" x14ac:dyDescent="0.25">
      <c r="B16" s="19" t="s">
        <v>83</v>
      </c>
      <c r="C16" s="101">
        <v>1.6170295772139381E-2</v>
      </c>
      <c r="D16" s="101">
        <v>1.6170295772139381E-2</v>
      </c>
      <c r="E16" s="101">
        <v>1.6170295772139381E-2</v>
      </c>
      <c r="F16" s="101">
        <v>1.6170295772139381E-2</v>
      </c>
    </row>
    <row r="17" spans="1:8" ht="15.75" customHeight="1" x14ac:dyDescent="0.25">
      <c r="B17" s="19" t="s">
        <v>84</v>
      </c>
      <c r="C17" s="101">
        <v>1.4909933056514699E-2</v>
      </c>
      <c r="D17" s="101">
        <v>1.4909933056514699E-2</v>
      </c>
      <c r="E17" s="101">
        <v>1.4909933056514699E-2</v>
      </c>
      <c r="F17" s="101">
        <v>1.4909933056514699E-2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4.5015377709708093E-2</v>
      </c>
      <c r="D19" s="101">
        <v>4.5015377709708093E-2</v>
      </c>
      <c r="E19" s="101">
        <v>4.5015377709708093E-2</v>
      </c>
      <c r="F19" s="101">
        <v>4.5015377709708093E-2</v>
      </c>
    </row>
    <row r="20" spans="1:8" ht="15.75" customHeight="1" x14ac:dyDescent="0.25">
      <c r="B20" s="19" t="s">
        <v>87</v>
      </c>
      <c r="C20" s="101">
        <v>2.1004483575327339E-2</v>
      </c>
      <c r="D20" s="101">
        <v>2.1004483575327339E-2</v>
      </c>
      <c r="E20" s="101">
        <v>2.1004483575327339E-2</v>
      </c>
      <c r="F20" s="101">
        <v>2.1004483575327339E-2</v>
      </c>
    </row>
    <row r="21" spans="1:8" ht="15.75" customHeight="1" x14ac:dyDescent="0.25">
      <c r="B21" s="19" t="s">
        <v>88</v>
      </c>
      <c r="C21" s="101">
        <v>0.32989175281618099</v>
      </c>
      <c r="D21" s="101">
        <v>0.32989175281618099</v>
      </c>
      <c r="E21" s="101">
        <v>0.32989175281618099</v>
      </c>
      <c r="F21" s="101">
        <v>0.32989175281618099</v>
      </c>
    </row>
    <row r="22" spans="1:8" ht="15.75" customHeight="1" x14ac:dyDescent="0.25">
      <c r="B22" s="19" t="s">
        <v>89</v>
      </c>
      <c r="C22" s="101">
        <v>0.1930181055306941</v>
      </c>
      <c r="D22" s="101">
        <v>0.1930181055306941</v>
      </c>
      <c r="E22" s="101">
        <v>0.1930181055306941</v>
      </c>
      <c r="F22" s="101">
        <v>0.1930181055306941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4.6172718000000001E-2</v>
      </c>
    </row>
    <row r="27" spans="1:8" ht="15.75" customHeight="1" x14ac:dyDescent="0.25">
      <c r="B27" s="19" t="s">
        <v>92</v>
      </c>
      <c r="C27" s="101">
        <v>2.7233671000000001E-2</v>
      </c>
    </row>
    <row r="28" spans="1:8" ht="15.75" customHeight="1" x14ac:dyDescent="0.25">
      <c r="B28" s="19" t="s">
        <v>93</v>
      </c>
      <c r="C28" s="101">
        <v>0.19299803300000001</v>
      </c>
    </row>
    <row r="29" spans="1:8" ht="15.75" customHeight="1" x14ac:dyDescent="0.25">
      <c r="B29" s="19" t="s">
        <v>94</v>
      </c>
      <c r="C29" s="101">
        <v>0.151217407</v>
      </c>
    </row>
    <row r="30" spans="1:8" ht="15.75" customHeight="1" x14ac:dyDescent="0.25">
      <c r="B30" s="19" t="s">
        <v>95</v>
      </c>
      <c r="C30" s="101">
        <v>5.0257797E-2</v>
      </c>
    </row>
    <row r="31" spans="1:8" ht="15.75" customHeight="1" x14ac:dyDescent="0.25">
      <c r="B31" s="19" t="s">
        <v>96</v>
      </c>
      <c r="C31" s="101">
        <v>3.0332997E-2</v>
      </c>
    </row>
    <row r="32" spans="1:8" ht="15.75" customHeight="1" x14ac:dyDescent="0.25">
      <c r="B32" s="19" t="s">
        <v>97</v>
      </c>
      <c r="C32" s="101">
        <v>8.4368242999999996E-2</v>
      </c>
    </row>
    <row r="33" spans="2:3" ht="15.75" customHeight="1" x14ac:dyDescent="0.25">
      <c r="B33" s="19" t="s">
        <v>98</v>
      </c>
      <c r="C33" s="101">
        <v>0.169902637</v>
      </c>
    </row>
    <row r="34" spans="2:3" ht="15.75" customHeight="1" x14ac:dyDescent="0.25">
      <c r="B34" s="19" t="s">
        <v>99</v>
      </c>
      <c r="C34" s="101">
        <v>0.247516497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0.61918496408693291</v>
      </c>
      <c r="D2" s="52">
        <f>IFERROR(1-_xlfn.NORM.DIST(_xlfn.NORM.INV(SUM(D4:D5), 0, 1) + 1, 0, 1, TRUE), "")</f>
        <v>0.61918496408693291</v>
      </c>
      <c r="E2" s="52">
        <f>IFERROR(1-_xlfn.NORM.DIST(_xlfn.NORM.INV(SUM(E4:E5), 0, 1) + 1, 0, 1, TRUE), "")</f>
        <v>0.68153802984619016</v>
      </c>
      <c r="F2" s="52">
        <f>IFERROR(1-_xlfn.NORM.DIST(_xlfn.NORM.INV(SUM(F4:F5), 0, 1) + 1, 0, 1, TRUE), "")</f>
        <v>0.60842463489257459</v>
      </c>
      <c r="G2" s="52">
        <f>IFERROR(1-_xlfn.NORM.DIST(_xlfn.NORM.INV(SUM(G4:G5), 0, 1) + 1, 0, 1, TRUE), "")</f>
        <v>0.60691762186329989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0.28458583591306713</v>
      </c>
      <c r="D3" s="52">
        <f>IFERROR(_xlfn.NORM.DIST(_xlfn.NORM.INV(SUM(D4:D5), 0, 1) + 1, 0, 1, TRUE) - SUM(D4:D5), "")</f>
        <v>0.28458583591306713</v>
      </c>
      <c r="E3" s="52">
        <f>IFERROR(_xlfn.NORM.DIST(_xlfn.NORM.INV(SUM(E4:E5), 0, 1) + 1, 0, 1, TRUE) - SUM(E4:E5), "")</f>
        <v>0.24795207015380982</v>
      </c>
      <c r="F3" s="52">
        <f>IFERROR(_xlfn.NORM.DIST(_xlfn.NORM.INV(SUM(F4:F5), 0, 1) + 1, 0, 1, TRUE) - SUM(F4:F5), "")</f>
        <v>0.29045886510742547</v>
      </c>
      <c r="G3" s="52">
        <f>IFERROR(_xlfn.NORM.DIST(_xlfn.NORM.INV(SUM(G4:G5), 0, 1) + 1, 0, 1, TRUE) - SUM(G4:G5), "")</f>
        <v>0.29127037813670004</v>
      </c>
    </row>
    <row r="4" spans="1:15" ht="15.75" customHeight="1" x14ac:dyDescent="0.25">
      <c r="B4" s="5" t="s">
        <v>104</v>
      </c>
      <c r="C4" s="45">
        <v>5.4518200000000003E-2</v>
      </c>
      <c r="D4" s="53">
        <v>5.4518200000000003E-2</v>
      </c>
      <c r="E4" s="53">
        <v>4.9874099999999998E-2</v>
      </c>
      <c r="F4" s="53">
        <v>6.2763600000000003E-2</v>
      </c>
      <c r="G4" s="53">
        <v>6.7714499999999997E-2</v>
      </c>
    </row>
    <row r="5" spans="1:15" ht="15.75" customHeight="1" x14ac:dyDescent="0.25">
      <c r="B5" s="5" t="s">
        <v>105</v>
      </c>
      <c r="C5" s="45">
        <v>4.1710999999999998E-2</v>
      </c>
      <c r="D5" s="53">
        <v>4.1710999999999998E-2</v>
      </c>
      <c r="E5" s="53">
        <v>2.0635799999999999E-2</v>
      </c>
      <c r="F5" s="53">
        <v>3.8352900000000002E-2</v>
      </c>
      <c r="G5" s="53">
        <v>3.4097500000000003E-2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0.65703967577082956</v>
      </c>
      <c r="D8" s="52">
        <f>IFERROR(1-_xlfn.NORM.DIST(_xlfn.NORM.INV(SUM(D10:D11), 0, 1) + 1, 0, 1, TRUE), "")</f>
        <v>0.65703967577082956</v>
      </c>
      <c r="E8" s="52">
        <f>IFERROR(1-_xlfn.NORM.DIST(_xlfn.NORM.INV(SUM(E10:E11), 0, 1) + 1, 0, 1, TRUE), "")</f>
        <v>0.73569867693893731</v>
      </c>
      <c r="F8" s="52">
        <f>IFERROR(1-_xlfn.NORM.DIST(_xlfn.NORM.INV(SUM(F10:F11), 0, 1) + 1, 0, 1, TRUE), "")</f>
        <v>0.84026586290830652</v>
      </c>
      <c r="G8" s="52">
        <f>IFERROR(1-_xlfn.NORM.DIST(_xlfn.NORM.INV(SUM(G10:G11), 0, 1) + 1, 0, 1, TRUE), "")</f>
        <v>0.87141162635659608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0.26286002422917043</v>
      </c>
      <c r="D9" s="52">
        <f>IFERROR(_xlfn.NORM.DIST(_xlfn.NORM.INV(SUM(D10:D11), 0, 1) + 1, 0, 1, TRUE) - SUM(D10:D11), "")</f>
        <v>0.26286002422917043</v>
      </c>
      <c r="E9" s="52">
        <f>IFERROR(_xlfn.NORM.DIST(_xlfn.NORM.INV(SUM(E10:E11), 0, 1) + 1, 0, 1, TRUE) - SUM(E10:E11), "")</f>
        <v>0.21276542306106264</v>
      </c>
      <c r="F9" s="52">
        <f>IFERROR(_xlfn.NORM.DIST(_xlfn.NORM.INV(SUM(F10:F11), 0, 1) + 1, 0, 1, TRUE) - SUM(F10:F11), "")</f>
        <v>0.13674273709169349</v>
      </c>
      <c r="G9" s="52">
        <f>IFERROR(_xlfn.NORM.DIST(_xlfn.NORM.INV(SUM(G10:G11), 0, 1) + 1, 0, 1, TRUE) - SUM(G10:G11), "")</f>
        <v>0.11212967364340393</v>
      </c>
    </row>
    <row r="10" spans="1:15" ht="15.75" customHeight="1" x14ac:dyDescent="0.25">
      <c r="B10" s="5" t="s">
        <v>109</v>
      </c>
      <c r="C10" s="45">
        <v>3.4247699999999999E-2</v>
      </c>
      <c r="D10" s="53">
        <v>3.4247699999999999E-2</v>
      </c>
      <c r="E10" s="53">
        <v>2.76309E-2</v>
      </c>
      <c r="F10" s="53">
        <v>9.0066E-3</v>
      </c>
      <c r="G10" s="53">
        <v>1.0793000000000001E-2</v>
      </c>
    </row>
    <row r="11" spans="1:15" ht="15.75" customHeight="1" x14ac:dyDescent="0.25">
      <c r="B11" s="5" t="s">
        <v>110</v>
      </c>
      <c r="C11" s="45">
        <v>4.58526E-2</v>
      </c>
      <c r="D11" s="53">
        <v>4.58526E-2</v>
      </c>
      <c r="E11" s="53">
        <v>2.3904999999999999E-2</v>
      </c>
      <c r="F11" s="53">
        <v>1.39848E-2</v>
      </c>
      <c r="G11" s="53">
        <v>5.6657000000000001E-3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0.48628440000000001</v>
      </c>
      <c r="D2" s="53">
        <v>0.25397140000000001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0.26631909999999998</v>
      </c>
      <c r="D3" s="53">
        <v>0.19622300000000001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0.15732409999999999</v>
      </c>
      <c r="D4" s="53">
        <v>0.33420899999999998</v>
      </c>
      <c r="E4" s="53">
        <v>0.58247979999999999</v>
      </c>
      <c r="F4" s="53">
        <v>0.367145</v>
      </c>
      <c r="G4" s="53">
        <v>0</v>
      </c>
    </row>
    <row r="5" spans="1:7" x14ac:dyDescent="0.25">
      <c r="B5" s="3" t="s">
        <v>122</v>
      </c>
      <c r="C5" s="52">
        <v>9.0072299999999994E-2</v>
      </c>
      <c r="D5" s="52">
        <v>0.2155967</v>
      </c>
      <c r="E5" s="52">
        <f>1-SUM(E2:E4)</f>
        <v>0.41752020000000001</v>
      </c>
      <c r="F5" s="52">
        <f>1-SUM(F2:F4)</f>
        <v>0.63285499999999995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C2FB20-B4E0-483D-9F2D-05426F1B038E}"/>
</file>

<file path=customXml/itemProps2.xml><?xml version="1.0" encoding="utf-8"?>
<ds:datastoreItem xmlns:ds="http://schemas.openxmlformats.org/officeDocument/2006/customXml" ds:itemID="{F80F8545-CC5B-431F-81F2-4A7AD20634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2024-03-26T04:24:07Z</dcterms:modified>
</cp:coreProperties>
</file>