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CE08859-CB52-45BF-B675-8F7C9DE5CE2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<sst xmlns="http://schemas.openxmlformats.org/spreadsheetml/2006/main" count="2092" uniqueCount="341">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</sst>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1469901.34375</v>
      </c>
    </row>
    <row r="8" spans="1:3" ht="15" customHeight="1" x14ac:dyDescent="0.25">
      <c r="B8" s="5" t="s">
        <v>8</v>
      </c>
      <c r="C8" s="44">
        <v>3.3000000000000002E-2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0.89274291992187504</v>
      </c>
    </row>
    <row r="11" spans="1:3" ht="15" customHeight="1" x14ac:dyDescent="0.25">
      <c r="B11" s="5" t="s">
        <v>11</v>
      </c>
      <c r="C11" s="45">
        <v>0.79500000000000004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0.193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0.151</v>
      </c>
    </row>
    <row r="24" spans="1:3" ht="15" customHeight="1" x14ac:dyDescent="0.25">
      <c r="B24" s="15" t="s">
        <v>22</v>
      </c>
      <c r="C24" s="45">
        <v>0.51359999999999995</v>
      </c>
    </row>
    <row r="25" spans="1:3" ht="15" customHeight="1" x14ac:dyDescent="0.25">
      <c r="B25" s="15" t="s">
        <v>23</v>
      </c>
      <c r="C25" s="45">
        <v>0.27929999999999999</v>
      </c>
    </row>
    <row r="26" spans="1:3" ht="15" customHeight="1" x14ac:dyDescent="0.25">
      <c r="B26" s="15" t="s">
        <v>24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0.24516550000000001</v>
      </c>
    </row>
    <row r="30" spans="1:3" ht="14.25" customHeight="1" x14ac:dyDescent="0.25">
      <c r="B30" s="25" t="s">
        <v>27</v>
      </c>
      <c r="C30" s="99">
        <v>0.14159289999999999</v>
      </c>
    </row>
    <row r="31" spans="1:3" ht="14.25" customHeight="1" x14ac:dyDescent="0.25">
      <c r="B31" s="25" t="s">
        <v>28</v>
      </c>
      <c r="C31" s="99">
        <v>0.1189774</v>
      </c>
    </row>
    <row r="32" spans="1:3" ht="14.25" customHeight="1" x14ac:dyDescent="0.25">
      <c r="B32" s="25" t="s">
        <v>29</v>
      </c>
      <c r="C32" s="99">
        <v>0.49426419999999999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6.6514800000000003</v>
      </c>
    </row>
    <row r="38" spans="1:5" ht="15" customHeight="1" x14ac:dyDescent="0.25">
      <c r="B38" s="11" t="s">
        <v>34</v>
      </c>
      <c r="C38" s="43">
        <v>10.72316</v>
      </c>
      <c r="D38" s="12"/>
      <c r="E38" s="13"/>
    </row>
    <row r="39" spans="1:5" ht="15" customHeight="1" x14ac:dyDescent="0.25">
      <c r="B39" s="11" t="s">
        <v>35</v>
      </c>
      <c r="C39" s="43">
        <v>12.46062</v>
      </c>
      <c r="D39" s="12"/>
      <c r="E39" s="12"/>
    </row>
    <row r="40" spans="1:5" ht="15" customHeight="1" x14ac:dyDescent="0.25">
      <c r="B40" s="11" t="s">
        <v>36</v>
      </c>
      <c r="C40" s="100">
        <v>0.66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8.8524999999999991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6.0990999999999997E-3</v>
      </c>
      <c r="D45" s="12"/>
    </row>
    <row r="46" spans="1:5" ht="15.75" customHeight="1" x14ac:dyDescent="0.25">
      <c r="B46" s="11" t="s">
        <v>41</v>
      </c>
      <c r="C46" s="45">
        <v>6.5533999999999995E-2</v>
      </c>
      <c r="D46" s="12"/>
    </row>
    <row r="47" spans="1:5" ht="15.75" customHeight="1" x14ac:dyDescent="0.25">
      <c r="B47" s="11" t="s">
        <v>42</v>
      </c>
      <c r="C47" s="45">
        <v>7.520120000000001E-2</v>
      </c>
      <c r="D47" s="12"/>
      <c r="E47" s="13"/>
    </row>
    <row r="48" spans="1:5" ht="15" customHeight="1" x14ac:dyDescent="0.25">
      <c r="B48" s="11" t="s">
        <v>43</v>
      </c>
      <c r="C48" s="46">
        <v>0.85316570000000003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0.55768200000000001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0.11180640999999999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0.16652287116278</v>
      </c>
      <c r="C2" s="98">
        <v>0.95</v>
      </c>
      <c r="D2" s="56">
        <v>69.98595024529601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40.148121577173832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601.85268684878201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1.780288519207611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13.28042102096974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13.28042102096974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13.28042102096974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13.28042102096974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13.28042102096974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13.28042102096974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0.237921896716</v>
      </c>
      <c r="C16" s="98">
        <v>0.95</v>
      </c>
      <c r="D16" s="56">
        <v>0.98718682086509035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13.818442191631251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13.818442191631251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30.960439902477539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23.05841012764267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4.4469886479598264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0.71526448139068999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0.21350795830408001</v>
      </c>
      <c r="C27" s="98">
        <v>0.95</v>
      </c>
      <c r="D27" s="56">
        <v>18.844293755198361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0.44999919999999999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140.93703453269751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0.69989222611764845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0.57190620000000003</v>
      </c>
      <c r="C32" s="98">
        <v>0.95</v>
      </c>
      <c r="D32" s="56">
        <v>2.147228290957607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0.92272499999999991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3.4506874250287209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0.58568469999999995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0.16113344000000004</v>
      </c>
      <c r="C3" s="21">
        <f>frac_mam_1_5months * 2.6</f>
        <v>0.16113344000000004</v>
      </c>
      <c r="D3" s="21">
        <f>frac_mam_6_11months * 2.6</f>
        <v>0.12481066</v>
      </c>
      <c r="E3" s="21">
        <f>frac_mam_12_23months * 2.6</f>
        <v>3.7611600000000002E-2</v>
      </c>
      <c r="F3" s="21">
        <f>frac_mam_24_59months * 2.6</f>
        <v>4.2343860000000004E-2</v>
      </c>
    </row>
    <row r="4" spans="1:6" ht="15.75" customHeight="1" x14ac:dyDescent="0.25">
      <c r="A4" s="3" t="s">
        <v>205</v>
      </c>
      <c r="B4" s="21">
        <f>frac_sam_1month * 2.6</f>
        <v>6.7393560000000005E-2</v>
      </c>
      <c r="C4" s="21">
        <f>frac_sam_1_5months * 2.6</f>
        <v>6.7393560000000005E-2</v>
      </c>
      <c r="D4" s="21">
        <f>frac_sam_6_11months * 2.6</f>
        <v>5.5011580000000004E-2</v>
      </c>
      <c r="E4" s="21">
        <f>frac_sam_12_23months * 2.6</f>
        <v>3.6037819999999998E-2</v>
      </c>
      <c r="F4" s="21">
        <f>frac_sam_24_59months * 2.6</f>
        <v>2.6570440000000001E-2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325552.36800000002</v>
      </c>
      <c r="C2" s="49">
        <v>758000</v>
      </c>
      <c r="D2" s="49">
        <v>1457000</v>
      </c>
      <c r="E2" s="49">
        <v>1347000</v>
      </c>
      <c r="F2" s="49">
        <v>1116000</v>
      </c>
      <c r="G2" s="17">
        <f t="shared" ref="G2:G13" si="0">C2+D2+E2+F2</f>
        <v>4678000</v>
      </c>
      <c r="H2" s="17">
        <f t="shared" ref="H2:H13" si="1">(B2 + stillbirth*B2/(1000-stillbirth))/(1-abortion)</f>
        <v>373250.06896276562</v>
      </c>
      <c r="I2" s="17">
        <f t="shared" ref="I2:I13" si="2">G2-H2</f>
        <v>4304749.9310372341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324288.90000000002</v>
      </c>
      <c r="C3" s="50">
        <v>764000</v>
      </c>
      <c r="D3" s="50">
        <v>1461000</v>
      </c>
      <c r="E3" s="50">
        <v>1363000</v>
      </c>
      <c r="F3" s="50">
        <v>1137000</v>
      </c>
      <c r="G3" s="17">
        <f t="shared" si="0"/>
        <v>4725000</v>
      </c>
      <c r="H3" s="17">
        <f t="shared" si="1"/>
        <v>371801.48629377934</v>
      </c>
      <c r="I3" s="17">
        <f t="shared" si="2"/>
        <v>4353198.5137062203</v>
      </c>
    </row>
    <row r="4" spans="1:9" ht="15.75" customHeight="1" x14ac:dyDescent="0.25">
      <c r="A4" s="5">
        <f t="shared" si="3"/>
        <v>2026</v>
      </c>
      <c r="B4" s="49">
        <v>323500.17959999997</v>
      </c>
      <c r="C4" s="50">
        <v>769000</v>
      </c>
      <c r="D4" s="50">
        <v>1466000</v>
      </c>
      <c r="E4" s="50">
        <v>1377000</v>
      </c>
      <c r="F4" s="50">
        <v>1159000</v>
      </c>
      <c r="G4" s="17">
        <f t="shared" si="0"/>
        <v>4771000</v>
      </c>
      <c r="H4" s="17">
        <f t="shared" si="1"/>
        <v>370897.20798826154</v>
      </c>
      <c r="I4" s="17">
        <f t="shared" si="2"/>
        <v>4400102.7920117388</v>
      </c>
    </row>
    <row r="5" spans="1:9" ht="15.75" customHeight="1" x14ac:dyDescent="0.25">
      <c r="A5" s="5">
        <f t="shared" si="3"/>
        <v>2027</v>
      </c>
      <c r="B5" s="49">
        <v>322567.0344</v>
      </c>
      <c r="C5" s="50">
        <v>773000</v>
      </c>
      <c r="D5" s="50">
        <v>1471000</v>
      </c>
      <c r="E5" s="50">
        <v>1390000</v>
      </c>
      <c r="F5" s="50">
        <v>1181000</v>
      </c>
      <c r="G5" s="17">
        <f t="shared" si="0"/>
        <v>4815000</v>
      </c>
      <c r="H5" s="17">
        <f t="shared" si="1"/>
        <v>369827.34475122846</v>
      </c>
      <c r="I5" s="17">
        <f t="shared" si="2"/>
        <v>4445172.6552487714</v>
      </c>
    </row>
    <row r="6" spans="1:9" ht="15.75" customHeight="1" x14ac:dyDescent="0.25">
      <c r="A6" s="5">
        <f t="shared" si="3"/>
        <v>2028</v>
      </c>
      <c r="B6" s="49">
        <v>321457.35960000003</v>
      </c>
      <c r="C6" s="50">
        <v>776000</v>
      </c>
      <c r="D6" s="50">
        <v>1477000</v>
      </c>
      <c r="E6" s="50">
        <v>1401000</v>
      </c>
      <c r="F6" s="50">
        <v>1204000</v>
      </c>
      <c r="G6" s="17">
        <f t="shared" si="0"/>
        <v>4858000</v>
      </c>
      <c r="H6" s="17">
        <f t="shared" si="1"/>
        <v>368555.08800749551</v>
      </c>
      <c r="I6" s="17">
        <f t="shared" si="2"/>
        <v>4489444.9119925043</v>
      </c>
    </row>
    <row r="7" spans="1:9" ht="15.75" customHeight="1" x14ac:dyDescent="0.25">
      <c r="A7" s="5">
        <f t="shared" si="3"/>
        <v>2029</v>
      </c>
      <c r="B7" s="49">
        <v>320190.70199999987</v>
      </c>
      <c r="C7" s="50">
        <v>779000</v>
      </c>
      <c r="D7" s="50">
        <v>1482000</v>
      </c>
      <c r="E7" s="50">
        <v>1411000</v>
      </c>
      <c r="F7" s="50">
        <v>1226000</v>
      </c>
      <c r="G7" s="17">
        <f t="shared" si="0"/>
        <v>4898000</v>
      </c>
      <c r="H7" s="17">
        <f t="shared" si="1"/>
        <v>367102.84842018498</v>
      </c>
      <c r="I7" s="17">
        <f t="shared" si="2"/>
        <v>4530897.151579815</v>
      </c>
    </row>
    <row r="8" spans="1:9" ht="15.75" customHeight="1" x14ac:dyDescent="0.25">
      <c r="A8" s="5">
        <f t="shared" si="3"/>
        <v>2030</v>
      </c>
      <c r="B8" s="49">
        <v>318785.61</v>
      </c>
      <c r="C8" s="50">
        <v>781000</v>
      </c>
      <c r="D8" s="50">
        <v>1490000</v>
      </c>
      <c r="E8" s="50">
        <v>1419000</v>
      </c>
      <c r="F8" s="50">
        <v>1248000</v>
      </c>
      <c r="G8" s="17">
        <f t="shared" si="0"/>
        <v>4938000</v>
      </c>
      <c r="H8" s="17">
        <f t="shared" si="1"/>
        <v>365491.89197369711</v>
      </c>
      <c r="I8" s="17">
        <f t="shared" si="2"/>
        <v>4572508.1080263034</v>
      </c>
    </row>
    <row r="9" spans="1:9" ht="15.75" customHeight="1" x14ac:dyDescent="0.25">
      <c r="A9" s="5">
        <f t="shared" si="3"/>
        <v>2031</v>
      </c>
      <c r="B9" s="49">
        <v>317818.93028571428</v>
      </c>
      <c r="C9" s="50">
        <v>784285.71428571432</v>
      </c>
      <c r="D9" s="50">
        <v>1494714.2857142859</v>
      </c>
      <c r="E9" s="50">
        <v>1429285.7142857141</v>
      </c>
      <c r="F9" s="50">
        <v>1266857.142857143</v>
      </c>
      <c r="G9" s="17">
        <f t="shared" si="0"/>
        <v>4975142.8571428573</v>
      </c>
      <c r="H9" s="17">
        <f t="shared" si="1"/>
        <v>364383.58097525878</v>
      </c>
      <c r="I9" s="17">
        <f t="shared" si="2"/>
        <v>4610759.2761675986</v>
      </c>
    </row>
    <row r="10" spans="1:9" ht="15.75" customHeight="1" x14ac:dyDescent="0.25">
      <c r="A10" s="5">
        <f t="shared" si="3"/>
        <v>2032</v>
      </c>
      <c r="B10" s="49">
        <v>316894.64889795921</v>
      </c>
      <c r="C10" s="50">
        <v>787183.67346938781</v>
      </c>
      <c r="D10" s="50">
        <v>1499530.612244898</v>
      </c>
      <c r="E10" s="50">
        <v>1438755.1020408161</v>
      </c>
      <c r="F10" s="50">
        <v>1285408.163265306</v>
      </c>
      <c r="G10" s="17">
        <f t="shared" si="0"/>
        <v>5010877.551020408</v>
      </c>
      <c r="H10" s="17">
        <f t="shared" si="1"/>
        <v>363323.88021547021</v>
      </c>
      <c r="I10" s="17">
        <f t="shared" si="2"/>
        <v>4647553.6708049383</v>
      </c>
    </row>
    <row r="11" spans="1:9" ht="15.75" customHeight="1" x14ac:dyDescent="0.25">
      <c r="A11" s="5">
        <f t="shared" si="3"/>
        <v>2033</v>
      </c>
      <c r="B11" s="49">
        <v>315951.00165481039</v>
      </c>
      <c r="C11" s="50">
        <v>789781.34110787173</v>
      </c>
      <c r="D11" s="50">
        <v>1504320.699708455</v>
      </c>
      <c r="E11" s="50">
        <v>1447577.2594752191</v>
      </c>
      <c r="F11" s="50">
        <v>1303466.472303207</v>
      </c>
      <c r="G11" s="17">
        <f t="shared" si="0"/>
        <v>5045145.7725947527</v>
      </c>
      <c r="H11" s="17">
        <f t="shared" si="1"/>
        <v>362241.9762479284</v>
      </c>
      <c r="I11" s="17">
        <f t="shared" si="2"/>
        <v>4682903.7963468246</v>
      </c>
    </row>
    <row r="12" spans="1:9" ht="15.75" customHeight="1" x14ac:dyDescent="0.25">
      <c r="A12" s="5">
        <f t="shared" si="3"/>
        <v>2034</v>
      </c>
      <c r="B12" s="49">
        <v>315005.85411978338</v>
      </c>
      <c r="C12" s="50">
        <v>792178.67555185338</v>
      </c>
      <c r="D12" s="50">
        <v>1509080.799666805</v>
      </c>
      <c r="E12" s="50">
        <v>1455802.582257393</v>
      </c>
      <c r="F12" s="50">
        <v>1320961.682632237</v>
      </c>
      <c r="G12" s="17">
        <f t="shared" si="0"/>
        <v>5078023.7401082879</v>
      </c>
      <c r="H12" s="17">
        <f t="shared" si="1"/>
        <v>361158.35217602854</v>
      </c>
      <c r="I12" s="17">
        <f t="shared" si="2"/>
        <v>4716865.3879322596</v>
      </c>
    </row>
    <row r="13" spans="1:9" ht="15.75" customHeight="1" x14ac:dyDescent="0.25">
      <c r="A13" s="5">
        <f t="shared" si="3"/>
        <v>2035</v>
      </c>
      <c r="B13" s="49">
        <v>314084.21047975251</v>
      </c>
      <c r="C13" s="50">
        <v>794489.91491640382</v>
      </c>
      <c r="D13" s="50">
        <v>1513663.771047778</v>
      </c>
      <c r="E13" s="50">
        <v>1463631.5225798769</v>
      </c>
      <c r="F13" s="50">
        <v>1337670.4944368419</v>
      </c>
      <c r="G13" s="17">
        <f t="shared" si="0"/>
        <v>5109455.7029809002</v>
      </c>
      <c r="H13" s="17">
        <f t="shared" si="1"/>
        <v>360101.6756286762</v>
      </c>
      <c r="I13" s="17">
        <f t="shared" si="2"/>
        <v>4749354.0273522241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0.57854431679561202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0.5492349976992954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0.84990632503651864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0.8340554612757024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0.84990632503651864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0.8340554612757024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0.37760513650744248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0.35002121670029857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0.8139733116067388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0.79524191628394769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0.8139733116067388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0.79524191628394769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0.89878377419081079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0.88741089289928532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0.88645904359640804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0.87389562800149589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0.88645904359640804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0.87389562800149589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0.90369799691833608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9.4421100000000091E-2</v>
      </c>
    </row>
    <row r="5" spans="1:8" ht="15.75" customHeight="1" x14ac:dyDescent="0.25">
      <c r="B5" s="19" t="s">
        <v>70</v>
      </c>
      <c r="C5" s="101">
        <v>3.2750199999999993E-2</v>
      </c>
    </row>
    <row r="6" spans="1:8" ht="15.75" customHeight="1" x14ac:dyDescent="0.25">
      <c r="B6" s="19" t="s">
        <v>71</v>
      </c>
      <c r="C6" s="101">
        <v>0.1179866</v>
      </c>
    </row>
    <row r="7" spans="1:8" ht="15.75" customHeight="1" x14ac:dyDescent="0.25">
      <c r="B7" s="19" t="s">
        <v>72</v>
      </c>
      <c r="C7" s="101">
        <v>0.40071889999999949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0.2526860000000003</v>
      </c>
    </row>
    <row r="10" spans="1:8" ht="15.75" customHeight="1" x14ac:dyDescent="0.25">
      <c r="B10" s="19" t="s">
        <v>75</v>
      </c>
      <c r="C10" s="101">
        <v>0.1014372000000001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5.9475555032479699E-2</v>
      </c>
      <c r="D14" s="55">
        <v>5.9475555032479699E-2</v>
      </c>
      <c r="E14" s="55">
        <v>5.9475555032479699E-2</v>
      </c>
      <c r="F14" s="55">
        <v>5.9475555032479699E-2</v>
      </c>
    </row>
    <row r="15" spans="1:8" ht="15.75" customHeight="1" x14ac:dyDescent="0.25">
      <c r="B15" s="19" t="s">
        <v>82</v>
      </c>
      <c r="C15" s="101">
        <v>0.41431394664587951</v>
      </c>
      <c r="D15" s="101">
        <v>0.41431394664587951</v>
      </c>
      <c r="E15" s="101">
        <v>0.41431394664587951</v>
      </c>
      <c r="F15" s="101">
        <v>0.41431394664587951</v>
      </c>
    </row>
    <row r="16" spans="1:8" ht="15.75" customHeight="1" x14ac:dyDescent="0.25">
      <c r="B16" s="19" t="s">
        <v>83</v>
      </c>
      <c r="C16" s="101">
        <v>2.9739062085462981E-2</v>
      </c>
      <c r="D16" s="101">
        <v>2.9739062085462981E-2</v>
      </c>
      <c r="E16" s="101">
        <v>2.9739062085462981E-2</v>
      </c>
      <c r="F16" s="101">
        <v>2.9739062085462981E-2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1.6893002834047849E-2</v>
      </c>
      <c r="D19" s="101">
        <v>1.6893002834047849E-2</v>
      </c>
      <c r="E19" s="101">
        <v>1.6893002834047849E-2</v>
      </c>
      <c r="F19" s="101">
        <v>1.6893002834047849E-2</v>
      </c>
    </row>
    <row r="20" spans="1:8" ht="15.75" customHeight="1" x14ac:dyDescent="0.25">
      <c r="B20" s="19" t="s">
        <v>87</v>
      </c>
      <c r="C20" s="101">
        <v>4.3700973736667592E-2</v>
      </c>
      <c r="D20" s="101">
        <v>4.3700973736667592E-2</v>
      </c>
      <c r="E20" s="101">
        <v>4.3700973736667592E-2</v>
      </c>
      <c r="F20" s="101">
        <v>4.3700973736667592E-2</v>
      </c>
    </row>
    <row r="21" spans="1:8" ht="15.75" customHeight="1" x14ac:dyDescent="0.25">
      <c r="B21" s="19" t="s">
        <v>88</v>
      </c>
      <c r="C21" s="101">
        <v>0.330193747557116</v>
      </c>
      <c r="D21" s="101">
        <v>0.330193747557116</v>
      </c>
      <c r="E21" s="101">
        <v>0.330193747557116</v>
      </c>
      <c r="F21" s="101">
        <v>0.330193747557116</v>
      </c>
    </row>
    <row r="22" spans="1:8" ht="15.75" customHeight="1" x14ac:dyDescent="0.25">
      <c r="B22" s="19" t="s">
        <v>89</v>
      </c>
      <c r="C22" s="101">
        <v>0.1056837121083463</v>
      </c>
      <c r="D22" s="101">
        <v>0.1056837121083463</v>
      </c>
      <c r="E22" s="101">
        <v>0.1056837121083463</v>
      </c>
      <c r="F22" s="101">
        <v>0.1056837121083463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6.7922542000000002E-2</v>
      </c>
    </row>
    <row r="27" spans="1:8" ht="15.75" customHeight="1" x14ac:dyDescent="0.25">
      <c r="B27" s="19" t="s">
        <v>92</v>
      </c>
      <c r="C27" s="101">
        <v>3.9153998000000002E-2</v>
      </c>
    </row>
    <row r="28" spans="1:8" ht="15.75" customHeight="1" x14ac:dyDescent="0.25">
      <c r="B28" s="19" t="s">
        <v>93</v>
      </c>
      <c r="C28" s="101">
        <v>0.14092202700000001</v>
      </c>
    </row>
    <row r="29" spans="1:8" ht="15.75" customHeight="1" x14ac:dyDescent="0.25">
      <c r="B29" s="19" t="s">
        <v>94</v>
      </c>
      <c r="C29" s="101">
        <v>0.29517143400000001</v>
      </c>
    </row>
    <row r="30" spans="1:8" ht="15.75" customHeight="1" x14ac:dyDescent="0.25">
      <c r="B30" s="19" t="s">
        <v>95</v>
      </c>
      <c r="C30" s="101">
        <v>4.8052300999999999E-2</v>
      </c>
    </row>
    <row r="31" spans="1:8" ht="15.75" customHeight="1" x14ac:dyDescent="0.25">
      <c r="B31" s="19" t="s">
        <v>96</v>
      </c>
      <c r="C31" s="101">
        <v>8.049626E-2</v>
      </c>
    </row>
    <row r="32" spans="1:8" ht="15.75" customHeight="1" x14ac:dyDescent="0.25">
      <c r="B32" s="19" t="s">
        <v>97</v>
      </c>
      <c r="C32" s="101">
        <v>1.1478149E-2</v>
      </c>
    </row>
    <row r="33" spans="2:3" ht="15.75" customHeight="1" x14ac:dyDescent="0.25">
      <c r="B33" s="19" t="s">
        <v>98</v>
      </c>
      <c r="C33" s="101">
        <v>0.18240295500000001</v>
      </c>
    </row>
    <row r="34" spans="2:3" ht="15.75" customHeight="1" x14ac:dyDescent="0.25">
      <c r="B34" s="19" t="s">
        <v>99</v>
      </c>
      <c r="C34" s="101">
        <v>0.13440033400000001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0.40112313220861096</v>
      </c>
      <c r="D2" s="52">
        <f>IFERROR(1-_xlfn.NORM.DIST(_xlfn.NORM.INV(SUM(D4:D5), 0, 1) + 1, 0, 1, TRUE), "")</f>
        <v>0.40112313220861096</v>
      </c>
      <c r="E2" s="52">
        <f>IFERROR(1-_xlfn.NORM.DIST(_xlfn.NORM.INV(SUM(E4:E5), 0, 1) + 1, 0, 1, TRUE), "")</f>
        <v>0.39973960379490125</v>
      </c>
      <c r="F2" s="52">
        <f>IFERROR(1-_xlfn.NORM.DIST(_xlfn.NORM.INV(SUM(F4:F5), 0, 1) + 1, 0, 1, TRUE), "")</f>
        <v>0.30250579448511505</v>
      </c>
      <c r="G2" s="52">
        <f>IFERROR(1-_xlfn.NORM.DIST(_xlfn.NORM.INV(SUM(G4:G5), 0, 1) + 1, 0, 1, TRUE), "")</f>
        <v>0.43331125327208508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0.37211666779138902</v>
      </c>
      <c r="D3" s="52">
        <f>IFERROR(_xlfn.NORM.DIST(_xlfn.NORM.INV(SUM(D4:D5), 0, 1) + 1, 0, 1, TRUE) - SUM(D4:D5), "")</f>
        <v>0.37211666779138902</v>
      </c>
      <c r="E3" s="52">
        <f>IFERROR(_xlfn.NORM.DIST(_xlfn.NORM.INV(SUM(E4:E5), 0, 1) + 1, 0, 1, TRUE) - SUM(E4:E5), "")</f>
        <v>0.37242029620509876</v>
      </c>
      <c r="F3" s="52">
        <f>IFERROR(_xlfn.NORM.DIST(_xlfn.NORM.INV(SUM(F4:F5), 0, 1) + 1, 0, 1, TRUE) - SUM(F4:F5), "")</f>
        <v>0.38287280551488495</v>
      </c>
      <c r="G3" s="52">
        <f>IFERROR(_xlfn.NORM.DIST(_xlfn.NORM.INV(SUM(G4:G5), 0, 1) + 1, 0, 1, TRUE) - SUM(G4:G5), "")</f>
        <v>0.36399834672791487</v>
      </c>
    </row>
    <row r="4" spans="1:15" ht="15.75" customHeight="1" x14ac:dyDescent="0.25">
      <c r="B4" s="5" t="s">
        <v>104</v>
      </c>
      <c r="C4" s="45">
        <v>0.1208487</v>
      </c>
      <c r="D4" s="53">
        <v>0.1208487</v>
      </c>
      <c r="E4" s="53">
        <v>0.1336842</v>
      </c>
      <c r="F4" s="53">
        <v>0.19221740000000001</v>
      </c>
      <c r="G4" s="53">
        <v>0.14890880000000001</v>
      </c>
    </row>
    <row r="5" spans="1:15" ht="15.75" customHeight="1" x14ac:dyDescent="0.25">
      <c r="B5" s="5" t="s">
        <v>105</v>
      </c>
      <c r="C5" s="45">
        <v>0.10591150000000001</v>
      </c>
      <c r="D5" s="53">
        <v>0.10591150000000001</v>
      </c>
      <c r="E5" s="53">
        <v>9.4155900000000001E-2</v>
      </c>
      <c r="F5" s="53">
        <v>0.122404</v>
      </c>
      <c r="G5" s="53">
        <v>5.3781600000000013E-2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0.63826758365359426</v>
      </c>
      <c r="D8" s="52">
        <f>IFERROR(1-_xlfn.NORM.DIST(_xlfn.NORM.INV(SUM(D10:D11), 0, 1) + 1, 0, 1, TRUE), "")</f>
        <v>0.63826758365359426</v>
      </c>
      <c r="E8" s="52">
        <f>IFERROR(1-_xlfn.NORM.DIST(_xlfn.NORM.INV(SUM(E10:E11), 0, 1) + 1, 0, 1, TRUE), "")</f>
        <v>0.6851177116211753</v>
      </c>
      <c r="F8" s="52">
        <f>IFERROR(1-_xlfn.NORM.DIST(_xlfn.NORM.INV(SUM(F10:F11), 0, 1) + 1, 0, 1, TRUE), "")</f>
        <v>0.81752555802658022</v>
      </c>
      <c r="G8" s="52">
        <f>IFERROR(1-_xlfn.NORM.DIST(_xlfn.NORM.INV(SUM(G10:G11), 0, 1) + 1, 0, 1, TRUE), "")</f>
        <v>0.82506237856284637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0.27383741634640568</v>
      </c>
      <c r="D9" s="52">
        <f>IFERROR(_xlfn.NORM.DIST(_xlfn.NORM.INV(SUM(D10:D11), 0, 1) + 1, 0, 1, TRUE) - SUM(D10:D11), "")</f>
        <v>0.27383741634640568</v>
      </c>
      <c r="E9" s="52">
        <f>IFERROR(_xlfn.NORM.DIST(_xlfn.NORM.INV(SUM(E10:E11), 0, 1) + 1, 0, 1, TRUE) - SUM(E10:E11), "")</f>
        <v>0.24571988837882469</v>
      </c>
      <c r="F9" s="52">
        <f>IFERROR(_xlfn.NORM.DIST(_xlfn.NORM.INV(SUM(F10:F11), 0, 1) + 1, 0, 1, TRUE) - SUM(F10:F11), "")</f>
        <v>0.15414774197341979</v>
      </c>
      <c r="G9" s="52">
        <f>IFERROR(_xlfn.NORM.DIST(_xlfn.NORM.INV(SUM(G10:G11), 0, 1) + 1, 0, 1, TRUE) - SUM(G10:G11), "")</f>
        <v>0.14843212143715362</v>
      </c>
    </row>
    <row r="10" spans="1:15" ht="15.75" customHeight="1" x14ac:dyDescent="0.25">
      <c r="B10" s="5" t="s">
        <v>109</v>
      </c>
      <c r="C10" s="45">
        <v>6.1974400000000013E-2</v>
      </c>
      <c r="D10" s="53">
        <v>6.1974400000000013E-2</v>
      </c>
      <c r="E10" s="53">
        <v>4.8004100000000001E-2</v>
      </c>
      <c r="F10" s="53">
        <v>1.4466E-2</v>
      </c>
      <c r="G10" s="53">
        <v>1.6286100000000001E-2</v>
      </c>
    </row>
    <row r="11" spans="1:15" ht="15.75" customHeight="1" x14ac:dyDescent="0.25">
      <c r="B11" s="5" t="s">
        <v>110</v>
      </c>
      <c r="C11" s="45">
        <v>2.5920599999999999E-2</v>
      </c>
      <c r="D11" s="53">
        <v>2.5920599999999999E-2</v>
      </c>
      <c r="E11" s="53">
        <v>2.1158300000000001E-2</v>
      </c>
      <c r="F11" s="53">
        <v>1.38607E-2</v>
      </c>
      <c r="G11" s="53">
        <v>1.02194E-2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0.76540940000000002</v>
      </c>
      <c r="D2" s="53">
        <v>0.57190620000000003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2.4179699999999998E-2</v>
      </c>
      <c r="D3" s="53">
        <v>8.36731E-2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0.14975620000000001</v>
      </c>
      <c r="D4" s="53">
        <v>0.27914949999999999</v>
      </c>
      <c r="E4" s="53">
        <v>0.85490650000000001</v>
      </c>
      <c r="F4" s="53">
        <v>0.5301382</v>
      </c>
      <c r="G4" s="53">
        <v>0</v>
      </c>
    </row>
    <row r="5" spans="1:7" x14ac:dyDescent="0.25">
      <c r="B5" s="3" t="s">
        <v>122</v>
      </c>
      <c r="C5" s="52">
        <v>6.0654600000000003E-2</v>
      </c>
      <c r="D5" s="52">
        <v>6.5271200000000001E-2</v>
      </c>
      <c r="E5" s="52">
        <f>1-SUM(E2:E4)</f>
        <v>0.14509349999999999</v>
      </c>
      <c r="F5" s="52">
        <f>1-SUM(F2:F4)</f>
        <v>0.4698618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397E9-F276-494D-A507-8D60A58A64D3}"/>
</file>

<file path=customXml/itemProps2.xml><?xml version="1.0" encoding="utf-8"?>
<ds:datastoreItem xmlns:ds="http://schemas.openxmlformats.org/officeDocument/2006/customXml" ds:itemID="{E468587C-C1E7-499C-B7E1-EB458A8BAA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2024-03-26T04:24:26Z</dcterms:modified>
</cp:coreProperties>
</file>