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C5403E2-804F-40F5-9376-FF5467C2183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<sst xmlns="http://schemas.openxmlformats.org/spreadsheetml/2006/main" count="2092" uniqueCount="341">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</sst>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2150966.40625</v>
      </c>
    </row>
    <row r="8" spans="1:3" ht="15" customHeight="1" x14ac:dyDescent="0.25">
      <c r="B8" s="5" t="s">
        <v>8</v>
      </c>
      <c r="C8" s="44">
        <v>0.35299999999999998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0.262394599914551</v>
      </c>
    </row>
    <row r="11" spans="1:3" ht="15" customHeight="1" x14ac:dyDescent="0.25">
      <c r="B11" s="5" t="s">
        <v>11</v>
      </c>
      <c r="C11" s="45">
        <v>0.56600000000000006</v>
      </c>
    </row>
    <row r="12" spans="1:3" ht="15" customHeight="1" x14ac:dyDescent="0.25">
      <c r="B12" s="5" t="s">
        <v>12</v>
      </c>
      <c r="C12" s="45">
        <v>0.29599999999999999</v>
      </c>
    </row>
    <row r="13" spans="1:3" ht="15" customHeight="1" x14ac:dyDescent="0.25">
      <c r="B13" s="5" t="s">
        <v>13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0.14269999999999999</v>
      </c>
    </row>
    <row r="24" spans="1:3" ht="15" customHeight="1" x14ac:dyDescent="0.25">
      <c r="B24" s="15" t="s">
        <v>22</v>
      </c>
      <c r="C24" s="45">
        <v>0.42099999999999987</v>
      </c>
    </row>
    <row r="25" spans="1:3" ht="15" customHeight="1" x14ac:dyDescent="0.25">
      <c r="B25" s="15" t="s">
        <v>23</v>
      </c>
      <c r="C25" s="45">
        <v>0.33529999999999999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0.20134766316932501</v>
      </c>
    </row>
    <row r="30" spans="1:3" ht="14.25" customHeight="1" x14ac:dyDescent="0.25">
      <c r="B30" s="25" t="s">
        <v>27</v>
      </c>
      <c r="C30" s="99">
        <v>3.7040067899888597E-2</v>
      </c>
    </row>
    <row r="31" spans="1:3" ht="14.25" customHeight="1" x14ac:dyDescent="0.25">
      <c r="B31" s="25" t="s">
        <v>28</v>
      </c>
      <c r="C31" s="99">
        <v>9.42970158051466E-2</v>
      </c>
    </row>
    <row r="32" spans="1:3" ht="14.25" customHeight="1" x14ac:dyDescent="0.25">
      <c r="B32" s="25" t="s">
        <v>29</v>
      </c>
      <c r="C32" s="99">
        <v>0.66731525312564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31.108440000000002</v>
      </c>
    </row>
    <row r="38" spans="1:5" ht="15" customHeight="1" x14ac:dyDescent="0.25">
      <c r="B38" s="11" t="s">
        <v>34</v>
      </c>
      <c r="C38" s="43">
        <v>63.776989999999998</v>
      </c>
      <c r="D38" s="12"/>
      <c r="E38" s="13"/>
    </row>
    <row r="39" spans="1:5" ht="15" customHeight="1" x14ac:dyDescent="0.25">
      <c r="B39" s="11" t="s">
        <v>35</v>
      </c>
      <c r="C39" s="43">
        <v>98.726939999999999</v>
      </c>
      <c r="D39" s="12"/>
      <c r="E39" s="12"/>
    </row>
    <row r="40" spans="1:5" ht="15" customHeight="1" x14ac:dyDescent="0.25">
      <c r="B40" s="11" t="s">
        <v>36</v>
      </c>
      <c r="C40" s="100">
        <v>5.53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23.24541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7.9359000000000009E-3</v>
      </c>
      <c r="D45" s="12"/>
    </row>
    <row r="46" spans="1:5" ht="15.75" customHeight="1" x14ac:dyDescent="0.25">
      <c r="B46" s="11" t="s">
        <v>41</v>
      </c>
      <c r="C46" s="45">
        <v>8.5269600000000001E-2</v>
      </c>
      <c r="D46" s="12"/>
    </row>
    <row r="47" spans="1:5" ht="15.75" customHeight="1" x14ac:dyDescent="0.25">
      <c r="B47" s="11" t="s">
        <v>42</v>
      </c>
      <c r="C47" s="45">
        <v>7.34538E-2</v>
      </c>
      <c r="D47" s="12"/>
      <c r="E47" s="13"/>
    </row>
    <row r="48" spans="1:5" ht="15" customHeight="1" x14ac:dyDescent="0.25">
      <c r="B48" s="11" t="s">
        <v>43</v>
      </c>
      <c r="C48" s="46">
        <v>0.83334069999999993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0.412416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0.22641317476643599</v>
      </c>
      <c r="C2" s="98">
        <v>0.95</v>
      </c>
      <c r="D2" s="56">
        <v>35.816368288100662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47.385296465699412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66.152777340535977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0.17464415084069779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15.044545796194489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15.044545796194489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15.044545796194489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15.044545796194489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15.044545796194489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15.044545796194489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0.52157555280302004</v>
      </c>
      <c r="C16" s="98">
        <v>0.95</v>
      </c>
      <c r="D16" s="56">
        <v>0.24712311935070541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1.6298747192048619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1.6298747192048619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0.5478866</v>
      </c>
      <c r="C21" s="98">
        <v>0.95</v>
      </c>
      <c r="D21" s="56">
        <v>1.5381163607561441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2.1925999999999998E-3</v>
      </c>
      <c r="C23" s="98">
        <v>0.95</v>
      </c>
      <c r="D23" s="56">
        <v>4.9284766235485638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0.36432909692833199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0.22866352202823501</v>
      </c>
      <c r="C27" s="98">
        <v>0.95</v>
      </c>
      <c r="D27" s="56">
        <v>21.742653433254151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0.54870339999999995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62.950095029969347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0.13059999999999999</v>
      </c>
      <c r="C31" s="98">
        <v>0.95</v>
      </c>
      <c r="D31" s="56">
        <v>1.954333786257108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0.31270740000000002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0.20571590000000001</v>
      </c>
      <c r="C3" s="21">
        <f>frac_mam_1_5months * 2.6</f>
        <v>0.20571590000000001</v>
      </c>
      <c r="D3" s="21">
        <f>frac_mam_6_11months * 2.6</f>
        <v>0.15007954000000001</v>
      </c>
      <c r="E3" s="21">
        <f>frac_mam_12_23months * 2.6</f>
        <v>0.16587116000000002</v>
      </c>
      <c r="F3" s="21">
        <f>frac_mam_24_59months * 2.6</f>
        <v>0.12922104000000001</v>
      </c>
    </row>
    <row r="4" spans="1:6" ht="15.75" customHeight="1" x14ac:dyDescent="0.25">
      <c r="A4" s="3" t="s">
        <v>205</v>
      </c>
      <c r="B4" s="21">
        <f>frac_sam_1month * 2.6</f>
        <v>0.13762449999999998</v>
      </c>
      <c r="C4" s="21">
        <f>frac_sam_1_5months * 2.6</f>
        <v>0.13762449999999998</v>
      </c>
      <c r="D4" s="21">
        <f>frac_sam_6_11months * 2.6</f>
        <v>0.11049376000000001</v>
      </c>
      <c r="E4" s="21">
        <f>frac_sam_12_23months * 2.6</f>
        <v>9.0021100000000007E-2</v>
      </c>
      <c r="F4" s="21">
        <f>frac_sam_24_59months * 2.6</f>
        <v>8.5647640000000011E-2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494826.72879999981</v>
      </c>
      <c r="C2" s="49">
        <v>810000</v>
      </c>
      <c r="D2" s="49">
        <v>1298000</v>
      </c>
      <c r="E2" s="49">
        <v>933000</v>
      </c>
      <c r="F2" s="49">
        <v>635000</v>
      </c>
      <c r="G2" s="17">
        <f t="shared" ref="G2:G13" si="0">C2+D2+E2+F2</f>
        <v>3676000</v>
      </c>
      <c r="H2" s="17">
        <f t="shared" ref="H2:H13" si="1">(B2 + stillbirth*B2/(1000-stillbirth))/(1-abortion)</f>
        <v>575685.13797216013</v>
      </c>
      <c r="I2" s="17">
        <f t="shared" ref="I2:I13" si="2">G2-H2</f>
        <v>3100314.8620278398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500864.18400000001</v>
      </c>
      <c r="C3" s="50">
        <v>829000</v>
      </c>
      <c r="D3" s="50">
        <v>1336000</v>
      </c>
      <c r="E3" s="50">
        <v>963000</v>
      </c>
      <c r="F3" s="50">
        <v>659000</v>
      </c>
      <c r="G3" s="17">
        <f t="shared" si="0"/>
        <v>3787000</v>
      </c>
      <c r="H3" s="17">
        <f t="shared" si="1"/>
        <v>582709.15876069281</v>
      </c>
      <c r="I3" s="17">
        <f t="shared" si="2"/>
        <v>3204290.8412393071</v>
      </c>
    </row>
    <row r="4" spans="1:9" ht="15.75" customHeight="1" x14ac:dyDescent="0.25">
      <c r="A4" s="5">
        <f t="shared" si="3"/>
        <v>2026</v>
      </c>
      <c r="B4" s="49">
        <v>507080.33839999989</v>
      </c>
      <c r="C4" s="50">
        <v>848000</v>
      </c>
      <c r="D4" s="50">
        <v>1374000</v>
      </c>
      <c r="E4" s="50">
        <v>994000</v>
      </c>
      <c r="F4" s="50">
        <v>683000</v>
      </c>
      <c r="G4" s="17">
        <f t="shared" si="0"/>
        <v>3899000</v>
      </c>
      <c r="H4" s="17">
        <f t="shared" si="1"/>
        <v>589941.07954253594</v>
      </c>
      <c r="I4" s="17">
        <f t="shared" si="2"/>
        <v>3309058.9204574642</v>
      </c>
    </row>
    <row r="5" spans="1:9" ht="15.75" customHeight="1" x14ac:dyDescent="0.25">
      <c r="A5" s="5">
        <f t="shared" si="3"/>
        <v>2027</v>
      </c>
      <c r="B5" s="49">
        <v>513172.6544</v>
      </c>
      <c r="C5" s="50">
        <v>867000</v>
      </c>
      <c r="D5" s="50">
        <v>1412000</v>
      </c>
      <c r="E5" s="50">
        <v>1025000</v>
      </c>
      <c r="F5" s="50">
        <v>707000</v>
      </c>
      <c r="G5" s="17">
        <f t="shared" si="0"/>
        <v>4011000</v>
      </c>
      <c r="H5" s="17">
        <f t="shared" si="1"/>
        <v>597028.92579840717</v>
      </c>
      <c r="I5" s="17">
        <f t="shared" si="2"/>
        <v>3413971.0742015927</v>
      </c>
    </row>
    <row r="6" spans="1:9" ht="15.75" customHeight="1" x14ac:dyDescent="0.25">
      <c r="A6" s="5">
        <f t="shared" si="3"/>
        <v>2028</v>
      </c>
      <c r="B6" s="49">
        <v>519133.97879999992</v>
      </c>
      <c r="C6" s="50">
        <v>886000</v>
      </c>
      <c r="D6" s="50">
        <v>1451000</v>
      </c>
      <c r="E6" s="50">
        <v>1056000</v>
      </c>
      <c r="F6" s="50">
        <v>732000</v>
      </c>
      <c r="G6" s="17">
        <f t="shared" si="0"/>
        <v>4125000</v>
      </c>
      <c r="H6" s="17">
        <f t="shared" si="1"/>
        <v>603964.37544162537</v>
      </c>
      <c r="I6" s="17">
        <f t="shared" si="2"/>
        <v>3521035.6245583748</v>
      </c>
    </row>
    <row r="7" spans="1:9" ht="15.75" customHeight="1" x14ac:dyDescent="0.25">
      <c r="A7" s="5">
        <f t="shared" si="3"/>
        <v>2029</v>
      </c>
      <c r="B7" s="49">
        <v>524957.15839999996</v>
      </c>
      <c r="C7" s="50">
        <v>905000</v>
      </c>
      <c r="D7" s="50">
        <v>1492000</v>
      </c>
      <c r="E7" s="50">
        <v>1089000</v>
      </c>
      <c r="F7" s="50">
        <v>758000</v>
      </c>
      <c r="G7" s="17">
        <f t="shared" si="0"/>
        <v>4244000</v>
      </c>
      <c r="H7" s="17">
        <f t="shared" si="1"/>
        <v>610739.10638551018</v>
      </c>
      <c r="I7" s="17">
        <f t="shared" si="2"/>
        <v>3633260.8936144896</v>
      </c>
    </row>
    <row r="8" spans="1:9" ht="15.75" customHeight="1" x14ac:dyDescent="0.25">
      <c r="A8" s="5">
        <f t="shared" si="3"/>
        <v>2030</v>
      </c>
      <c r="B8" s="49">
        <v>530604.94499999995</v>
      </c>
      <c r="C8" s="50">
        <v>924000</v>
      </c>
      <c r="D8" s="50">
        <v>1532000</v>
      </c>
      <c r="E8" s="50">
        <v>1123000</v>
      </c>
      <c r="F8" s="50">
        <v>786000</v>
      </c>
      <c r="G8" s="17">
        <f t="shared" si="0"/>
        <v>4365000</v>
      </c>
      <c r="H8" s="17">
        <f t="shared" si="1"/>
        <v>617309.78379403078</v>
      </c>
      <c r="I8" s="17">
        <f t="shared" si="2"/>
        <v>3747690.2162059695</v>
      </c>
    </row>
    <row r="9" spans="1:9" ht="15.75" customHeight="1" x14ac:dyDescent="0.25">
      <c r="A9" s="5">
        <f t="shared" si="3"/>
        <v>2031</v>
      </c>
      <c r="B9" s="49">
        <v>535716.11874285713</v>
      </c>
      <c r="C9" s="50">
        <v>940285.71428571432</v>
      </c>
      <c r="D9" s="50">
        <v>1565428.5714285709</v>
      </c>
      <c r="E9" s="50">
        <v>1150142.857142857</v>
      </c>
      <c r="F9" s="50">
        <v>807571.42857142852</v>
      </c>
      <c r="G9" s="17">
        <f t="shared" si="0"/>
        <v>4463428.5714285709</v>
      </c>
      <c r="H9" s="17">
        <f t="shared" si="1"/>
        <v>623256.16176858381</v>
      </c>
      <c r="I9" s="17">
        <f t="shared" si="2"/>
        <v>3840172.4096599873</v>
      </c>
    </row>
    <row r="10" spans="1:9" ht="15.75" customHeight="1" x14ac:dyDescent="0.25">
      <c r="A10" s="5">
        <f t="shared" si="3"/>
        <v>2032</v>
      </c>
      <c r="B10" s="49">
        <v>540694.96656326531</v>
      </c>
      <c r="C10" s="50">
        <v>956183.67346938781</v>
      </c>
      <c r="D10" s="50">
        <v>1598204.081632653</v>
      </c>
      <c r="E10" s="50">
        <v>1176877.551020408</v>
      </c>
      <c r="F10" s="50">
        <v>828795.91836734687</v>
      </c>
      <c r="G10" s="17">
        <f t="shared" si="0"/>
        <v>4560061.224489796</v>
      </c>
      <c r="H10" s="17">
        <f t="shared" si="1"/>
        <v>629048.59076971107</v>
      </c>
      <c r="I10" s="17">
        <f t="shared" si="2"/>
        <v>3931012.633720085</v>
      </c>
    </row>
    <row r="11" spans="1:9" ht="15.75" customHeight="1" x14ac:dyDescent="0.25">
      <c r="A11" s="5">
        <f t="shared" si="3"/>
        <v>2033</v>
      </c>
      <c r="B11" s="49">
        <v>545497.05630087468</v>
      </c>
      <c r="C11" s="50">
        <v>971638.48396501469</v>
      </c>
      <c r="D11" s="50">
        <v>1630233.236151604</v>
      </c>
      <c r="E11" s="50">
        <v>1203002.915451895</v>
      </c>
      <c r="F11" s="50">
        <v>849623.90670553932</v>
      </c>
      <c r="G11" s="17">
        <f t="shared" si="0"/>
        <v>4654498.5422740532</v>
      </c>
      <c r="H11" s="17">
        <f t="shared" si="1"/>
        <v>634635.37808787893</v>
      </c>
      <c r="I11" s="17">
        <f t="shared" si="2"/>
        <v>4019863.164186174</v>
      </c>
    </row>
    <row r="12" spans="1:9" ht="15.75" customHeight="1" x14ac:dyDescent="0.25">
      <c r="A12" s="5">
        <f t="shared" si="3"/>
        <v>2034</v>
      </c>
      <c r="B12" s="49">
        <v>550114.82800099964</v>
      </c>
      <c r="C12" s="50">
        <v>986586.83881715965</v>
      </c>
      <c r="D12" s="50">
        <v>1661409.41274469</v>
      </c>
      <c r="E12" s="50">
        <v>1228431.9033735939</v>
      </c>
      <c r="F12" s="50">
        <v>869998.75052061642</v>
      </c>
      <c r="G12" s="17">
        <f t="shared" si="0"/>
        <v>4746426.9054560596</v>
      </c>
      <c r="H12" s="17">
        <f t="shared" si="1"/>
        <v>640007.72841494647</v>
      </c>
      <c r="I12" s="17">
        <f t="shared" si="2"/>
        <v>4106419.1770411134</v>
      </c>
    </row>
    <row r="13" spans="1:9" ht="15.75" customHeight="1" x14ac:dyDescent="0.25">
      <c r="A13" s="5">
        <f t="shared" si="3"/>
        <v>2035</v>
      </c>
      <c r="B13" s="49">
        <v>554540.66360114247</v>
      </c>
      <c r="C13" s="50">
        <v>1000956.387219611</v>
      </c>
      <c r="D13" s="50">
        <v>1691467.9002796451</v>
      </c>
      <c r="E13" s="50">
        <v>1253065.032426965</v>
      </c>
      <c r="F13" s="50">
        <v>889712.85773784737</v>
      </c>
      <c r="G13" s="17">
        <f t="shared" si="0"/>
        <v>4835202.1776640685</v>
      </c>
      <c r="H13" s="17">
        <f t="shared" si="1"/>
        <v>645156.77883970656</v>
      </c>
      <c r="I13" s="17">
        <f t="shared" si="2"/>
        <v>4190045.3988243621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0.579369750067114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0.53903889815136141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0.85033777268083666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0.82828769115228851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0.85033777268083666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0.82828769115228851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0.37840128273111301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0.34072790185265583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0.81448550368082406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0.78846724103216559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0.81448550368082406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0.78846724103216559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0.89909140386410336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0.88323799374967149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0.88679941431023213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0.86929559029535142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0.88679941431023213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0.86929559029535142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0.86743554053158345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2.6736499999999962E-2</v>
      </c>
    </row>
    <row r="4" spans="1:8" ht="15.75" customHeight="1" x14ac:dyDescent="0.25">
      <c r="B4" s="19" t="s">
        <v>69</v>
      </c>
      <c r="C4" s="101">
        <v>6.2096499999999832E-2</v>
      </c>
    </row>
    <row r="5" spans="1:8" ht="15.75" customHeight="1" x14ac:dyDescent="0.25">
      <c r="B5" s="19" t="s">
        <v>70</v>
      </c>
      <c r="C5" s="101">
        <v>9.6906999999999965E-2</v>
      </c>
    </row>
    <row r="6" spans="1:8" ht="15.75" customHeight="1" x14ac:dyDescent="0.25">
      <c r="B6" s="19" t="s">
        <v>71</v>
      </c>
      <c r="C6" s="101">
        <v>0.2477423999999997</v>
      </c>
    </row>
    <row r="7" spans="1:8" ht="15.75" customHeight="1" x14ac:dyDescent="0.25">
      <c r="B7" s="19" t="s">
        <v>72</v>
      </c>
      <c r="C7" s="101">
        <v>0.39012300000000072</v>
      </c>
    </row>
    <row r="8" spans="1:8" ht="15.75" customHeight="1" x14ac:dyDescent="0.25">
      <c r="B8" s="19" t="s">
        <v>73</v>
      </c>
      <c r="C8" s="101">
        <v>1.2472399999999981E-2</v>
      </c>
    </row>
    <row r="9" spans="1:8" ht="15.75" customHeight="1" x14ac:dyDescent="0.25">
      <c r="B9" s="19" t="s">
        <v>74</v>
      </c>
      <c r="C9" s="101">
        <v>5.6193299999999821E-2</v>
      </c>
    </row>
    <row r="10" spans="1:8" ht="15.75" customHeight="1" x14ac:dyDescent="0.25">
      <c r="B10" s="19" t="s">
        <v>75</v>
      </c>
      <c r="C10" s="101">
        <v>0.10772889999999979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0.15413009754034851</v>
      </c>
      <c r="D14" s="55">
        <v>0.15413009754034851</v>
      </c>
      <c r="E14" s="55">
        <v>0.15413009754034851</v>
      </c>
      <c r="F14" s="55">
        <v>0.15413009754034851</v>
      </c>
    </row>
    <row r="15" spans="1:8" ht="15.75" customHeight="1" x14ac:dyDescent="0.25">
      <c r="B15" s="19" t="s">
        <v>82</v>
      </c>
      <c r="C15" s="101">
        <v>0.26960626964040468</v>
      </c>
      <c r="D15" s="101">
        <v>0.26960626964040468</v>
      </c>
      <c r="E15" s="101">
        <v>0.26960626964040468</v>
      </c>
      <c r="F15" s="101">
        <v>0.26960626964040468</v>
      </c>
    </row>
    <row r="16" spans="1:8" ht="15.75" customHeight="1" x14ac:dyDescent="0.25">
      <c r="B16" s="19" t="s">
        <v>83</v>
      </c>
      <c r="C16" s="101">
        <v>4.0112656644452287E-2</v>
      </c>
      <c r="D16" s="101">
        <v>4.0112656644452287E-2</v>
      </c>
      <c r="E16" s="101">
        <v>4.0112656644452287E-2</v>
      </c>
      <c r="F16" s="101">
        <v>4.0112656644452287E-2</v>
      </c>
    </row>
    <row r="17" spans="1:8" ht="15.75" customHeight="1" x14ac:dyDescent="0.25">
      <c r="B17" s="19" t="s">
        <v>84</v>
      </c>
      <c r="C17" s="101">
        <v>0.16760763979547269</v>
      </c>
      <c r="D17" s="101">
        <v>0.16760763979547269</v>
      </c>
      <c r="E17" s="101">
        <v>0.16760763979547269</v>
      </c>
      <c r="F17" s="101">
        <v>0.16760763979547269</v>
      </c>
    </row>
    <row r="18" spans="1:8" ht="15.75" customHeight="1" x14ac:dyDescent="0.25">
      <c r="B18" s="19" t="s">
        <v>85</v>
      </c>
      <c r="C18" s="101">
        <v>0.19823236164519181</v>
      </c>
      <c r="D18" s="101">
        <v>0.19823236164519181</v>
      </c>
      <c r="E18" s="101">
        <v>0.19823236164519181</v>
      </c>
      <c r="F18" s="101">
        <v>0.19823236164519181</v>
      </c>
    </row>
    <row r="19" spans="1:8" ht="15.75" customHeight="1" x14ac:dyDescent="0.25">
      <c r="B19" s="19" t="s">
        <v>86</v>
      </c>
      <c r="C19" s="101">
        <v>1.546365925485443E-2</v>
      </c>
      <c r="D19" s="101">
        <v>1.546365925485443E-2</v>
      </c>
      <c r="E19" s="101">
        <v>1.546365925485443E-2</v>
      </c>
      <c r="F19" s="101">
        <v>1.546365925485443E-2</v>
      </c>
    </row>
    <row r="20" spans="1:8" ht="15.75" customHeight="1" x14ac:dyDescent="0.25">
      <c r="B20" s="19" t="s">
        <v>87</v>
      </c>
      <c r="C20" s="101">
        <v>1.3943537817300299E-2</v>
      </c>
      <c r="D20" s="101">
        <v>1.3943537817300299E-2</v>
      </c>
      <c r="E20" s="101">
        <v>1.3943537817300299E-2</v>
      </c>
      <c r="F20" s="101">
        <v>1.3943537817300299E-2</v>
      </c>
    </row>
    <row r="21" spans="1:8" ht="15.75" customHeight="1" x14ac:dyDescent="0.25">
      <c r="B21" s="19" t="s">
        <v>88</v>
      </c>
      <c r="C21" s="101">
        <v>3.9464722478875093E-2</v>
      </c>
      <c r="D21" s="101">
        <v>3.9464722478875093E-2</v>
      </c>
      <c r="E21" s="101">
        <v>3.9464722478875093E-2</v>
      </c>
      <c r="F21" s="101">
        <v>3.9464722478875093E-2</v>
      </c>
    </row>
    <row r="22" spans="1:8" ht="15.75" customHeight="1" x14ac:dyDescent="0.25">
      <c r="B22" s="19" t="s">
        <v>89</v>
      </c>
      <c r="C22" s="101">
        <v>0.1014390551831001</v>
      </c>
      <c r="D22" s="101">
        <v>0.1014390551831001</v>
      </c>
      <c r="E22" s="101">
        <v>0.1014390551831001</v>
      </c>
      <c r="F22" s="101">
        <v>0.1014390551831001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8.8245948000000005E-2</v>
      </c>
    </row>
    <row r="27" spans="1:8" ht="15.75" customHeight="1" x14ac:dyDescent="0.25">
      <c r="B27" s="19" t="s">
        <v>92</v>
      </c>
      <c r="C27" s="101">
        <v>8.6324339999999996E-3</v>
      </c>
    </row>
    <row r="28" spans="1:8" ht="15.75" customHeight="1" x14ac:dyDescent="0.25">
      <c r="B28" s="19" t="s">
        <v>93</v>
      </c>
      <c r="C28" s="101">
        <v>0.156169268</v>
      </c>
    </row>
    <row r="29" spans="1:8" ht="15.75" customHeight="1" x14ac:dyDescent="0.25">
      <c r="B29" s="19" t="s">
        <v>94</v>
      </c>
      <c r="C29" s="101">
        <v>0.169329655</v>
      </c>
    </row>
    <row r="30" spans="1:8" ht="15.75" customHeight="1" x14ac:dyDescent="0.25">
      <c r="B30" s="19" t="s">
        <v>95</v>
      </c>
      <c r="C30" s="101">
        <v>0.10546003399999999</v>
      </c>
    </row>
    <row r="31" spans="1:8" ht="15.75" customHeight="1" x14ac:dyDescent="0.25">
      <c r="B31" s="19" t="s">
        <v>96</v>
      </c>
      <c r="C31" s="101">
        <v>0.109941625</v>
      </c>
    </row>
    <row r="32" spans="1:8" ht="15.75" customHeight="1" x14ac:dyDescent="0.25">
      <c r="B32" s="19" t="s">
        <v>97</v>
      </c>
      <c r="C32" s="101">
        <v>1.8686595E-2</v>
      </c>
    </row>
    <row r="33" spans="2:3" ht="15.75" customHeight="1" x14ac:dyDescent="0.25">
      <c r="B33" s="19" t="s">
        <v>98</v>
      </c>
      <c r="C33" s="101">
        <v>8.470502299999999E-2</v>
      </c>
    </row>
    <row r="34" spans="2:3" ht="15.75" customHeight="1" x14ac:dyDescent="0.25">
      <c r="B34" s="19" t="s">
        <v>99</v>
      </c>
      <c r="C34" s="101">
        <v>0.25882941799999998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0.4450250848495324</v>
      </c>
      <c r="D2" s="52">
        <f>IFERROR(1-_xlfn.NORM.DIST(_xlfn.NORM.INV(SUM(D4:D5), 0, 1) + 1, 0, 1, TRUE), "")</f>
        <v>0.4450250848495324</v>
      </c>
      <c r="E2" s="52">
        <f>IFERROR(1-_xlfn.NORM.DIST(_xlfn.NORM.INV(SUM(E4:E5), 0, 1) + 1, 0, 1, TRUE), "")</f>
        <v>0.40310369468875096</v>
      </c>
      <c r="F2" s="52">
        <f>IFERROR(1-_xlfn.NORM.DIST(_xlfn.NORM.INV(SUM(F4:F5), 0, 1) + 1, 0, 1, TRUE), "")</f>
        <v>0.27639062353594579</v>
      </c>
      <c r="G2" s="52">
        <f>IFERROR(1-_xlfn.NORM.DIST(_xlfn.NORM.INV(SUM(G4:G5), 0, 1) + 1, 0, 1, TRUE), "")</f>
        <v>0.30018934620714355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0.36056491515046757</v>
      </c>
      <c r="D3" s="52">
        <f>IFERROR(_xlfn.NORM.DIST(_xlfn.NORM.INV(SUM(D4:D5), 0, 1) + 1, 0, 1, TRUE) - SUM(D4:D5), "")</f>
        <v>0.36056491515046757</v>
      </c>
      <c r="E3" s="52">
        <f>IFERROR(_xlfn.NORM.DIST(_xlfn.NORM.INV(SUM(E4:E5), 0, 1) + 1, 0, 1, TRUE) - SUM(E4:E5), "")</f>
        <v>0.37167530531124904</v>
      </c>
      <c r="F3" s="52">
        <f>IFERROR(_xlfn.NORM.DIST(_xlfn.NORM.INV(SUM(F4:F5), 0, 1) + 1, 0, 1, TRUE) - SUM(F4:F5), "")</f>
        <v>0.3813858764640542</v>
      </c>
      <c r="G3" s="52">
        <f>IFERROR(_xlfn.NORM.DIST(_xlfn.NORM.INV(SUM(G4:G5), 0, 1) + 1, 0, 1, TRUE) - SUM(G4:G5), "")</f>
        <v>0.38282475379285641</v>
      </c>
    </row>
    <row r="4" spans="1:15" ht="15.75" customHeight="1" x14ac:dyDescent="0.25">
      <c r="B4" s="5" t="s">
        <v>104</v>
      </c>
      <c r="C4" s="45">
        <v>0.1035065</v>
      </c>
      <c r="D4" s="53">
        <v>0.1035065</v>
      </c>
      <c r="E4" s="53">
        <v>0.1238741</v>
      </c>
      <c r="F4" s="53">
        <v>0.16969590000000001</v>
      </c>
      <c r="G4" s="53">
        <v>0.18429970000000001</v>
      </c>
    </row>
    <row r="5" spans="1:15" ht="15.75" customHeight="1" x14ac:dyDescent="0.25">
      <c r="B5" s="5" t="s">
        <v>105</v>
      </c>
      <c r="C5" s="45">
        <v>9.0903500000000012E-2</v>
      </c>
      <c r="D5" s="53">
        <v>9.0903500000000012E-2</v>
      </c>
      <c r="E5" s="53">
        <v>0.1013469</v>
      </c>
      <c r="F5" s="53">
        <v>0.1725276</v>
      </c>
      <c r="G5" s="53">
        <v>0.1326862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0.54646464710666809</v>
      </c>
      <c r="D8" s="52">
        <f>IFERROR(1-_xlfn.NORM.DIST(_xlfn.NORM.INV(SUM(D10:D11), 0, 1) + 1, 0, 1, TRUE), "")</f>
        <v>0.54646464710666809</v>
      </c>
      <c r="E8" s="52">
        <f>IFERROR(1-_xlfn.NORM.DIST(_xlfn.NORM.INV(SUM(E10:E11), 0, 1) + 1, 0, 1, TRUE), "")</f>
        <v>0.61037484917419682</v>
      </c>
      <c r="F8" s="52">
        <f>IFERROR(1-_xlfn.NORM.DIST(_xlfn.NORM.INV(SUM(F10:F11), 0, 1) + 1, 0, 1, TRUE), "")</f>
        <v>0.61432381281496351</v>
      </c>
      <c r="G8" s="52">
        <f>IFERROR(1-_xlfn.NORM.DIST(_xlfn.NORM.INV(SUM(G10:G11), 0, 1) + 1, 0, 1, TRUE), "")</f>
        <v>0.65081394248521718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0.32148135289333191</v>
      </c>
      <c r="D9" s="52">
        <f>IFERROR(_xlfn.NORM.DIST(_xlfn.NORM.INV(SUM(D10:D11), 0, 1) + 1, 0, 1, TRUE) - SUM(D10:D11), "")</f>
        <v>0.32148135289333191</v>
      </c>
      <c r="E9" s="52">
        <f>IFERROR(_xlfn.NORM.DIST(_xlfn.NORM.INV(SUM(E10:E11), 0, 1) + 1, 0, 1, TRUE) - SUM(E10:E11), "")</f>
        <v>0.28940465082580319</v>
      </c>
      <c r="F9" s="52">
        <f>IFERROR(_xlfn.NORM.DIST(_xlfn.NORM.INV(SUM(F10:F11), 0, 1) + 1, 0, 1, TRUE) - SUM(F10:F11), "")</f>
        <v>0.28725608718503642</v>
      </c>
      <c r="G9" s="52">
        <f>IFERROR(_xlfn.NORM.DIST(_xlfn.NORM.INV(SUM(G10:G11), 0, 1) + 1, 0, 1, TRUE) - SUM(G10:G11), "")</f>
        <v>0.26654425751478283</v>
      </c>
    </row>
    <row r="10" spans="1:15" ht="15.75" customHeight="1" x14ac:dyDescent="0.25">
      <c r="B10" s="5" t="s">
        <v>109</v>
      </c>
      <c r="C10" s="45">
        <v>7.9121499999999997E-2</v>
      </c>
      <c r="D10" s="53">
        <v>7.9121499999999997E-2</v>
      </c>
      <c r="E10" s="53">
        <v>5.7722900000000001E-2</v>
      </c>
      <c r="F10" s="53">
        <v>6.3796600000000009E-2</v>
      </c>
      <c r="G10" s="53">
        <v>4.9700399999999999E-2</v>
      </c>
    </row>
    <row r="11" spans="1:15" ht="15.75" customHeight="1" x14ac:dyDescent="0.25">
      <c r="B11" s="5" t="s">
        <v>110</v>
      </c>
      <c r="C11" s="45">
        <v>5.2932499999999993E-2</v>
      </c>
      <c r="D11" s="53">
        <v>5.2932499999999993E-2</v>
      </c>
      <c r="E11" s="53">
        <v>4.2497600000000003E-2</v>
      </c>
      <c r="F11" s="53">
        <v>3.4623500000000001E-2</v>
      </c>
      <c r="G11" s="53">
        <v>3.2941400000000003E-2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0.1414513</v>
      </c>
      <c r="D4" s="53">
        <v>0.24034440000000001</v>
      </c>
      <c r="E4" s="53">
        <v>0.91538570000000008</v>
      </c>
      <c r="F4" s="53">
        <v>0.77619680000000002</v>
      </c>
      <c r="G4" s="53">
        <v>0</v>
      </c>
    </row>
    <row r="5" spans="1:7" x14ac:dyDescent="0.25">
      <c r="B5" s="3" t="s">
        <v>122</v>
      </c>
      <c r="C5" s="52">
        <v>7.0920399999999995E-2</v>
      </c>
      <c r="D5" s="52">
        <v>8.3686799999999992E-2</v>
      </c>
      <c r="E5" s="52">
        <f>1-SUM(E2:E4)</f>
        <v>8.461429999999992E-2</v>
      </c>
      <c r="F5" s="52">
        <f>1-SUM(F2:F4)</f>
        <v>0.22380319999999998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C3BF87-3F10-4DF4-B554-6E60D4E65CFB}"/>
</file>

<file path=customXml/itemProps2.xml><?xml version="1.0" encoding="utf-8"?>
<ds:datastoreItem xmlns:ds="http://schemas.openxmlformats.org/officeDocument/2006/customXml" ds:itemID="{EF36D325-1290-459C-93AB-4CF42DF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2024-03-26T04:24:35Z</dcterms:modified>
</cp:coreProperties>
</file>