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45EE9BA-1F29-4627-8532-034CE2CC5E9A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E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E97" i="27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4" i="2"/>
  <c r="A31" i="2"/>
  <c r="A29" i="2"/>
  <c r="A27" i="2"/>
  <c r="A26" i="2"/>
  <c r="A23" i="2"/>
  <c r="A21" i="2"/>
  <c r="A19" i="2"/>
  <c r="A18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6" i="2"/>
  <c r="A24" i="2"/>
  <c r="A32" i="2"/>
  <c r="A17" i="2"/>
  <c r="A25" i="2"/>
  <c r="A33" i="2"/>
  <c r="A39" i="2"/>
  <c r="A35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<sst xmlns="http://schemas.openxmlformats.org/spreadsheetml/2006/main" count="2092" uniqueCount="341">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</sst>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309928.00390625</v>
      </c>
    </row>
    <row r="8" spans="1:3" ht="15" customHeight="1" x14ac:dyDescent="0.25">
      <c r="B8" s="5" t="s">
        <v>8</v>
      </c>
      <c r="C8" s="44">
        <v>3.4000000000000002E-2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0.77599999999999991</v>
      </c>
    </row>
    <row r="12" spans="1:3" ht="15" customHeight="1" x14ac:dyDescent="0.25">
      <c r="B12" s="5" t="s">
        <v>12</v>
      </c>
      <c r="C12" s="45">
        <v>0.68</v>
      </c>
    </row>
    <row r="13" spans="1:3" ht="15" customHeight="1" x14ac:dyDescent="0.25">
      <c r="B13" s="5" t="s">
        <v>13</v>
      </c>
      <c r="C13" s="45">
        <v>0.7609999999999999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7.5999999999999998E-2</v>
      </c>
    </row>
    <row r="24" spans="1:3" ht="15" customHeight="1" x14ac:dyDescent="0.25">
      <c r="B24" s="15" t="s">
        <v>22</v>
      </c>
      <c r="C24" s="45">
        <v>0.42870000000000003</v>
      </c>
    </row>
    <row r="25" spans="1:3" ht="15" customHeight="1" x14ac:dyDescent="0.25">
      <c r="B25" s="15" t="s">
        <v>23</v>
      </c>
      <c r="C25" s="45">
        <v>0.38779999999999998</v>
      </c>
    </row>
    <row r="26" spans="1:3" ht="15" customHeight="1" x14ac:dyDescent="0.25">
      <c r="B26" s="15" t="s">
        <v>24</v>
      </c>
      <c r="C26" s="45">
        <v>0.1075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0.267409234355309</v>
      </c>
    </row>
    <row r="30" spans="1:3" ht="14.25" customHeight="1" x14ac:dyDescent="0.25">
      <c r="B30" s="25" t="s">
        <v>27</v>
      </c>
      <c r="C30" s="99">
        <v>6.2316367797226199E-2</v>
      </c>
    </row>
    <row r="31" spans="1:3" ht="14.25" customHeight="1" x14ac:dyDescent="0.25">
      <c r="B31" s="25" t="s">
        <v>28</v>
      </c>
      <c r="C31" s="99">
        <v>9.3002675244955299E-2</v>
      </c>
    </row>
    <row r="32" spans="1:3" ht="14.25" customHeight="1" x14ac:dyDescent="0.25">
      <c r="B32" s="25" t="s">
        <v>29</v>
      </c>
      <c r="C32" s="99">
        <v>0.57727172260250903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18.94415</v>
      </c>
    </row>
    <row r="38" spans="1:5" ht="15" customHeight="1" x14ac:dyDescent="0.25">
      <c r="B38" s="11" t="s">
        <v>34</v>
      </c>
      <c r="C38" s="43">
        <v>29.356670000000001</v>
      </c>
      <c r="D38" s="12"/>
      <c r="E38" s="13"/>
    </row>
    <row r="39" spans="1:5" ht="15" customHeight="1" x14ac:dyDescent="0.25">
      <c r="B39" s="11" t="s">
        <v>35</v>
      </c>
      <c r="C39" s="43">
        <v>39.74532</v>
      </c>
      <c r="D39" s="12"/>
      <c r="E39" s="12"/>
    </row>
    <row r="40" spans="1:5" ht="15" customHeight="1" x14ac:dyDescent="0.25">
      <c r="B40" s="11" t="s">
        <v>36</v>
      </c>
      <c r="C40" s="100">
        <v>2.27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14.095359999999999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5.8306E-3</v>
      </c>
      <c r="D45" s="12"/>
    </row>
    <row r="46" spans="1:5" ht="15.75" customHeight="1" x14ac:dyDescent="0.25">
      <c r="B46" s="11" t="s">
        <v>41</v>
      </c>
      <c r="C46" s="45">
        <v>6.2648999999999996E-2</v>
      </c>
      <c r="D46" s="12"/>
    </row>
    <row r="47" spans="1:5" ht="15.75" customHeight="1" x14ac:dyDescent="0.25">
      <c r="B47" s="11" t="s">
        <v>42</v>
      </c>
      <c r="C47" s="45">
        <v>7.5456700000000002E-2</v>
      </c>
      <c r="D47" s="12"/>
      <c r="E47" s="13"/>
    </row>
    <row r="48" spans="1:5" ht="15" customHeight="1" x14ac:dyDescent="0.25">
      <c r="B48" s="11" t="s">
        <v>43</v>
      </c>
      <c r="C48" s="46">
        <v>0.85606369999999998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0.40570099999999998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0.167510149999999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0.25891212092486099</v>
      </c>
      <c r="C2" s="98">
        <v>0.95</v>
      </c>
      <c r="D2" s="56">
        <v>34.615059877826937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42.447411164630637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47.3190436565448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0.55584568086688169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13.46512306465123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13.46512306465123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13.46512306465123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13.46512306465123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13.46512306465123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13.46512306465123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0.51482233818000001</v>
      </c>
      <c r="C16" s="98">
        <v>0.95</v>
      </c>
      <c r="D16" s="56">
        <v>0.20435372756164799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1.2013582500201629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1.2013582500201629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0.2726925</v>
      </c>
      <c r="C21" s="98">
        <v>0.95</v>
      </c>
      <c r="D21" s="56">
        <v>4.1835707219283771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22.937030782027101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0.1465804</v>
      </c>
      <c r="C23" s="98">
        <v>0.95</v>
      </c>
      <c r="D23" s="56">
        <v>4.4144238992015667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0.75406460082703308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0.22967761383513899</v>
      </c>
      <c r="C27" s="98">
        <v>0.95</v>
      </c>
      <c r="D27" s="56">
        <v>19.469652401389489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0.199735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60.20828898640999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2.7081244638211008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0.1464792</v>
      </c>
      <c r="C32" s="98">
        <v>0.95</v>
      </c>
      <c r="D32" s="56">
        <v>0.3800509163391646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0.49896239999999997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0.1621195</v>
      </c>
      <c r="C38" s="98">
        <v>0.95</v>
      </c>
      <c r="D38" s="56">
        <v>4.6447076133328133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0.26319480000000001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8.4931079999999978E-2</v>
      </c>
      <c r="C3" s="21">
        <f>frac_mam_1_5months * 2.6</f>
        <v>8.4931079999999978E-2</v>
      </c>
      <c r="D3" s="21">
        <f>frac_mam_6_11months * 2.6</f>
        <v>8.5817939999999995E-2</v>
      </c>
      <c r="E3" s="21">
        <f>frac_mam_12_23months * 2.6</f>
        <v>7.7376520000000004E-2</v>
      </c>
      <c r="F3" s="21">
        <f>frac_mam_24_59months * 2.6</f>
        <v>5.3462240000000008E-2</v>
      </c>
    </row>
    <row r="4" spans="1:6" ht="15.75" customHeight="1" x14ac:dyDescent="0.25">
      <c r="A4" s="3" t="s">
        <v>205</v>
      </c>
      <c r="B4" s="21">
        <f>frac_sam_1month * 2.6</f>
        <v>7.2457320000000006E-2</v>
      </c>
      <c r="C4" s="21">
        <f>frac_sam_1_5months * 2.6</f>
        <v>7.2457320000000006E-2</v>
      </c>
      <c r="D4" s="21">
        <f>frac_sam_6_11months * 2.6</f>
        <v>1.1367460000000001E-2</v>
      </c>
      <c r="E4" s="21">
        <f>frac_sam_12_23months * 2.6</f>
        <v>4.306016E-2</v>
      </c>
      <c r="F4" s="21">
        <f>frac_sam_24_59months * 2.6</f>
        <v>1.1375780000000002E-2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0.7609999999999999</v>
      </c>
      <c r="M24" s="60">
        <f>famplan_unmet_need</f>
        <v>0.7609999999999999</v>
      </c>
      <c r="N24" s="60">
        <f>famplan_unmet_need</f>
        <v>0.7609999999999999</v>
      </c>
      <c r="O24" s="60">
        <f>famplan_unmet_need</f>
        <v>0.7609999999999999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90968.238000000027</v>
      </c>
      <c r="C2" s="49">
        <v>142000</v>
      </c>
      <c r="D2" s="49">
        <v>226000</v>
      </c>
      <c r="E2" s="49">
        <v>154000</v>
      </c>
      <c r="F2" s="49">
        <v>106000</v>
      </c>
      <c r="G2" s="17">
        <f t="shared" ref="G2:G13" si="0">C2+D2+E2+F2</f>
        <v>628000</v>
      </c>
      <c r="H2" s="17">
        <f t="shared" ref="H2:H13" si="1">(B2 + stillbirth*B2/(1000-stillbirth))/(1-abortion)</f>
        <v>104850.90903646903</v>
      </c>
      <c r="I2" s="17">
        <f t="shared" ref="I2:I13" si="2">G2-H2</f>
        <v>523149.09096353094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92196.736000000004</v>
      </c>
      <c r="C3" s="50">
        <v>146000</v>
      </c>
      <c r="D3" s="50">
        <v>234000</v>
      </c>
      <c r="E3" s="50">
        <v>158000</v>
      </c>
      <c r="F3" s="50">
        <v>109000</v>
      </c>
      <c r="G3" s="17">
        <f t="shared" si="0"/>
        <v>647000</v>
      </c>
      <c r="H3" s="17">
        <f t="shared" si="1"/>
        <v>106266.88822746405</v>
      </c>
      <c r="I3" s="17">
        <f t="shared" si="2"/>
        <v>540733.11177253595</v>
      </c>
    </row>
    <row r="4" spans="1:9" ht="15.75" customHeight="1" x14ac:dyDescent="0.25">
      <c r="A4" s="5">
        <f t="shared" si="3"/>
        <v>2026</v>
      </c>
      <c r="B4" s="49">
        <v>93431.563600000009</v>
      </c>
      <c r="C4" s="50">
        <v>150000</v>
      </c>
      <c r="D4" s="50">
        <v>242000</v>
      </c>
      <c r="E4" s="50">
        <v>163000</v>
      </c>
      <c r="F4" s="50">
        <v>114000</v>
      </c>
      <c r="G4" s="17">
        <f t="shared" si="0"/>
        <v>669000</v>
      </c>
      <c r="H4" s="17">
        <f t="shared" si="1"/>
        <v>107690.1629792881</v>
      </c>
      <c r="I4" s="17">
        <f t="shared" si="2"/>
        <v>561309.83702071186</v>
      </c>
    </row>
    <row r="5" spans="1:9" ht="15.75" customHeight="1" x14ac:dyDescent="0.25">
      <c r="A5" s="5">
        <f t="shared" si="3"/>
        <v>2027</v>
      </c>
      <c r="B5" s="49">
        <v>94634.954400000002</v>
      </c>
      <c r="C5" s="50">
        <v>154000</v>
      </c>
      <c r="D5" s="50">
        <v>248000</v>
      </c>
      <c r="E5" s="50">
        <v>169000</v>
      </c>
      <c r="F5" s="50">
        <v>116000</v>
      </c>
      <c r="G5" s="17">
        <f t="shared" si="0"/>
        <v>687000</v>
      </c>
      <c r="H5" s="17">
        <f t="shared" si="1"/>
        <v>109077.2033582182</v>
      </c>
      <c r="I5" s="17">
        <f t="shared" si="2"/>
        <v>577922.79664178181</v>
      </c>
    </row>
    <row r="6" spans="1:9" ht="15.75" customHeight="1" x14ac:dyDescent="0.25">
      <c r="A6" s="5">
        <f t="shared" si="3"/>
        <v>2028</v>
      </c>
      <c r="B6" s="49">
        <v>95805.524800000014</v>
      </c>
      <c r="C6" s="50">
        <v>158000</v>
      </c>
      <c r="D6" s="50">
        <v>256000</v>
      </c>
      <c r="E6" s="50">
        <v>175000</v>
      </c>
      <c r="F6" s="50">
        <v>120000</v>
      </c>
      <c r="G6" s="17">
        <f t="shared" si="0"/>
        <v>709000</v>
      </c>
      <c r="H6" s="17">
        <f t="shared" si="1"/>
        <v>110426.41461293312</v>
      </c>
      <c r="I6" s="17">
        <f t="shared" si="2"/>
        <v>598573.58538706694</v>
      </c>
    </row>
    <row r="7" spans="1:9" ht="15.75" customHeight="1" x14ac:dyDescent="0.25">
      <c r="A7" s="5">
        <f t="shared" si="3"/>
        <v>2029</v>
      </c>
      <c r="B7" s="49">
        <v>96941.891200000013</v>
      </c>
      <c r="C7" s="50">
        <v>162000</v>
      </c>
      <c r="D7" s="50">
        <v>264000</v>
      </c>
      <c r="E7" s="50">
        <v>181000</v>
      </c>
      <c r="F7" s="50">
        <v>122000</v>
      </c>
      <c r="G7" s="17">
        <f t="shared" si="0"/>
        <v>729000</v>
      </c>
      <c r="H7" s="17">
        <f t="shared" si="1"/>
        <v>111736.20199211154</v>
      </c>
      <c r="I7" s="17">
        <f t="shared" si="2"/>
        <v>617263.79800788849</v>
      </c>
    </row>
    <row r="8" spans="1:9" ht="15.75" customHeight="1" x14ac:dyDescent="0.25">
      <c r="A8" s="5">
        <f t="shared" si="3"/>
        <v>2030</v>
      </c>
      <c r="B8" s="49">
        <v>98042.67</v>
      </c>
      <c r="C8" s="50">
        <v>166000</v>
      </c>
      <c r="D8" s="50">
        <v>272000</v>
      </c>
      <c r="E8" s="50">
        <v>188000</v>
      </c>
      <c r="F8" s="50">
        <v>126000</v>
      </c>
      <c r="G8" s="17">
        <f t="shared" si="0"/>
        <v>752000</v>
      </c>
      <c r="H8" s="17">
        <f t="shared" si="1"/>
        <v>113004.97074443224</v>
      </c>
      <c r="I8" s="17">
        <f t="shared" si="2"/>
        <v>638995.02925556782</v>
      </c>
    </row>
    <row r="9" spans="1:9" ht="15.75" customHeight="1" x14ac:dyDescent="0.25">
      <c r="A9" s="5">
        <f t="shared" si="3"/>
        <v>2031</v>
      </c>
      <c r="B9" s="49">
        <v>99053.303142857141</v>
      </c>
      <c r="C9" s="50">
        <v>169428.57142857139</v>
      </c>
      <c r="D9" s="50">
        <v>278571.42857142858</v>
      </c>
      <c r="E9" s="50">
        <v>192857.1428571429</v>
      </c>
      <c r="F9" s="50">
        <v>128857.1428571429</v>
      </c>
      <c r="G9" s="17">
        <f t="shared" si="0"/>
        <v>769714.28571428591</v>
      </c>
      <c r="H9" s="17">
        <f t="shared" si="1"/>
        <v>114169.8367027127</v>
      </c>
      <c r="I9" s="17">
        <f t="shared" si="2"/>
        <v>655544.44901157322</v>
      </c>
    </row>
    <row r="10" spans="1:9" ht="15.75" customHeight="1" x14ac:dyDescent="0.25">
      <c r="A10" s="5">
        <f t="shared" si="3"/>
        <v>2032</v>
      </c>
      <c r="B10" s="49">
        <v>100032.8127346939</v>
      </c>
      <c r="C10" s="50">
        <v>172775.5102040816</v>
      </c>
      <c r="D10" s="50">
        <v>284938.77551020408</v>
      </c>
      <c r="E10" s="50">
        <v>197836.7346938776</v>
      </c>
      <c r="F10" s="50">
        <v>131693.87755102041</v>
      </c>
      <c r="G10" s="17">
        <f t="shared" si="0"/>
        <v>787244.89795918367</v>
      </c>
      <c r="H10" s="17">
        <f t="shared" si="1"/>
        <v>115298.82934203396</v>
      </c>
      <c r="I10" s="17">
        <f t="shared" si="2"/>
        <v>671946.06861714972</v>
      </c>
    </row>
    <row r="11" spans="1:9" ht="15.75" customHeight="1" x14ac:dyDescent="0.25">
      <c r="A11" s="5">
        <f t="shared" si="3"/>
        <v>2033</v>
      </c>
      <c r="B11" s="49">
        <v>100975.84832536439</v>
      </c>
      <c r="C11" s="50">
        <v>176029.15451895041</v>
      </c>
      <c r="D11" s="50">
        <v>291072.88629737613</v>
      </c>
      <c r="E11" s="50">
        <v>202813.41107871721</v>
      </c>
      <c r="F11" s="50">
        <v>134221.57434402331</v>
      </c>
      <c r="G11" s="17">
        <f t="shared" si="0"/>
        <v>804137.02623906708</v>
      </c>
      <c r="H11" s="17">
        <f t="shared" si="1"/>
        <v>116385.78167956902</v>
      </c>
      <c r="I11" s="17">
        <f t="shared" si="2"/>
        <v>687751.24455949804</v>
      </c>
    </row>
    <row r="12" spans="1:9" ht="15.75" customHeight="1" x14ac:dyDescent="0.25">
      <c r="A12" s="5">
        <f t="shared" si="3"/>
        <v>2034</v>
      </c>
      <c r="B12" s="49">
        <v>101881.69031470219</v>
      </c>
      <c r="C12" s="50">
        <v>179176.17659308619</v>
      </c>
      <c r="D12" s="50">
        <v>297226.1557684298</v>
      </c>
      <c r="E12" s="50">
        <v>207643.89837567689</v>
      </c>
      <c r="F12" s="50">
        <v>136824.65639316951</v>
      </c>
      <c r="G12" s="17">
        <f t="shared" si="0"/>
        <v>820870.88713036233</v>
      </c>
      <c r="H12" s="17">
        <f t="shared" si="1"/>
        <v>117429.86429690488</v>
      </c>
      <c r="I12" s="17">
        <f t="shared" si="2"/>
        <v>703441.02283345745</v>
      </c>
    </row>
    <row r="13" spans="1:9" ht="15.75" customHeight="1" x14ac:dyDescent="0.25">
      <c r="A13" s="5">
        <f t="shared" si="3"/>
        <v>2035</v>
      </c>
      <c r="B13" s="49">
        <v>102749.7139596597</v>
      </c>
      <c r="C13" s="50">
        <v>182201.3446778128</v>
      </c>
      <c r="D13" s="50">
        <v>303115.60659249121</v>
      </c>
      <c r="E13" s="50">
        <v>212307.31242934501</v>
      </c>
      <c r="F13" s="50">
        <v>139228.1787350509</v>
      </c>
      <c r="G13" s="17">
        <f t="shared" si="0"/>
        <v>836852.44243469997</v>
      </c>
      <c r="H13" s="17">
        <f t="shared" si="1"/>
        <v>118430.35710890089</v>
      </c>
      <c r="I13" s="17">
        <f t="shared" si="2"/>
        <v>718422.08532579907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0.61920397993783782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0.58403714248824323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0.87025744244827741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0.852762560133979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0.87025744244827741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0.852762560133979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0.41815417491336154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0.38292354270188028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0.83826943639098117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0.8173664023361904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0.83826943639098117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0.8173664023361904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0.91318458124825852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0.90081842945923529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0.90242301097504352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0.8887107741926249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0.90242301097504352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0.8887107741926249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0.82537326464681748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7.9603999999999977E-3</v>
      </c>
    </row>
    <row r="4" spans="1:8" ht="15.75" customHeight="1" x14ac:dyDescent="0.25">
      <c r="B4" s="19" t="s">
        <v>69</v>
      </c>
      <c r="C4" s="101">
        <v>5.4278499999999973E-2</v>
      </c>
    </row>
    <row r="5" spans="1:8" ht="15.75" customHeight="1" x14ac:dyDescent="0.25">
      <c r="B5" s="19" t="s">
        <v>70</v>
      </c>
      <c r="C5" s="101">
        <v>6.8896700000000047E-2</v>
      </c>
    </row>
    <row r="6" spans="1:8" ht="15.75" customHeight="1" x14ac:dyDescent="0.25">
      <c r="B6" s="19" t="s">
        <v>71</v>
      </c>
      <c r="C6" s="101">
        <v>0.2405291000000005</v>
      </c>
    </row>
    <row r="7" spans="1:8" ht="15.75" customHeight="1" x14ac:dyDescent="0.25">
      <c r="B7" s="19" t="s">
        <v>72</v>
      </c>
      <c r="C7" s="101">
        <v>0.42675559999999951</v>
      </c>
    </row>
    <row r="8" spans="1:8" ht="15.75" customHeight="1" x14ac:dyDescent="0.25">
      <c r="B8" s="19" t="s">
        <v>73</v>
      </c>
      <c r="C8" s="101">
        <v>1.9896999999999992E-3</v>
      </c>
    </row>
    <row r="9" spans="1:8" ht="15.75" customHeight="1" x14ac:dyDescent="0.25">
      <c r="B9" s="19" t="s">
        <v>74</v>
      </c>
      <c r="C9" s="101">
        <v>8.7416600000000025E-2</v>
      </c>
    </row>
    <row r="10" spans="1:8" ht="15.75" customHeight="1" x14ac:dyDescent="0.25">
      <c r="B10" s="19" t="s">
        <v>75</v>
      </c>
      <c r="C10" s="101">
        <v>0.11217340000000001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0.1586850795979258</v>
      </c>
      <c r="D14" s="55">
        <v>0.1586850795979258</v>
      </c>
      <c r="E14" s="55">
        <v>0.1586850795979258</v>
      </c>
      <c r="F14" s="55">
        <v>0.1586850795979258</v>
      </c>
    </row>
    <row r="15" spans="1:8" ht="15.75" customHeight="1" x14ac:dyDescent="0.25">
      <c r="B15" s="19" t="s">
        <v>82</v>
      </c>
      <c r="C15" s="101">
        <v>0.1457257056059359</v>
      </c>
      <c r="D15" s="101">
        <v>0.1457257056059359</v>
      </c>
      <c r="E15" s="101">
        <v>0.1457257056059359</v>
      </c>
      <c r="F15" s="101">
        <v>0.1457257056059359</v>
      </c>
    </row>
    <row r="16" spans="1:8" ht="15.75" customHeight="1" x14ac:dyDescent="0.25">
      <c r="B16" s="19" t="s">
        <v>83</v>
      </c>
      <c r="C16" s="101">
        <v>3.6673544337957442E-2</v>
      </c>
      <c r="D16" s="101">
        <v>3.6673544337957442E-2</v>
      </c>
      <c r="E16" s="101">
        <v>3.6673544337957442E-2</v>
      </c>
      <c r="F16" s="101">
        <v>3.6673544337957442E-2</v>
      </c>
    </row>
    <row r="17" spans="1:8" ht="15.75" customHeight="1" x14ac:dyDescent="0.25">
      <c r="B17" s="19" t="s">
        <v>84</v>
      </c>
      <c r="C17" s="101">
        <v>9.8008104921843586E-2</v>
      </c>
      <c r="D17" s="101">
        <v>9.8008104921843586E-2</v>
      </c>
      <c r="E17" s="101">
        <v>9.8008104921843586E-2</v>
      </c>
      <c r="F17" s="101">
        <v>9.8008104921843586E-2</v>
      </c>
    </row>
    <row r="18" spans="1:8" ht="15.75" customHeight="1" x14ac:dyDescent="0.25">
      <c r="B18" s="19" t="s">
        <v>85</v>
      </c>
      <c r="C18" s="101">
        <v>0.135975881764268</v>
      </c>
      <c r="D18" s="101">
        <v>0.135975881764268</v>
      </c>
      <c r="E18" s="101">
        <v>0.135975881764268</v>
      </c>
      <c r="F18" s="101">
        <v>0.135975881764268</v>
      </c>
    </row>
    <row r="19" spans="1:8" ht="15.75" customHeight="1" x14ac:dyDescent="0.25">
      <c r="B19" s="19" t="s">
        <v>86</v>
      </c>
      <c r="C19" s="101">
        <v>6.2473064113144711E-2</v>
      </c>
      <c r="D19" s="101">
        <v>6.2473064113144711E-2</v>
      </c>
      <c r="E19" s="101">
        <v>6.2473064113144711E-2</v>
      </c>
      <c r="F19" s="101">
        <v>6.2473064113144711E-2</v>
      </c>
    </row>
    <row r="20" spans="1:8" ht="15.75" customHeight="1" x14ac:dyDescent="0.25">
      <c r="B20" s="19" t="s">
        <v>87</v>
      </c>
      <c r="C20" s="101">
        <v>8.6546694608013008E-2</v>
      </c>
      <c r="D20" s="101">
        <v>8.6546694608013008E-2</v>
      </c>
      <c r="E20" s="101">
        <v>8.6546694608013008E-2</v>
      </c>
      <c r="F20" s="101">
        <v>8.6546694608013008E-2</v>
      </c>
    </row>
    <row r="21" spans="1:8" ht="15.75" customHeight="1" x14ac:dyDescent="0.25">
      <c r="B21" s="19" t="s">
        <v>88</v>
      </c>
      <c r="C21" s="101">
        <v>8.7176531093682147E-2</v>
      </c>
      <c r="D21" s="101">
        <v>8.7176531093682147E-2</v>
      </c>
      <c r="E21" s="101">
        <v>8.7176531093682147E-2</v>
      </c>
      <c r="F21" s="101">
        <v>8.7176531093682147E-2</v>
      </c>
    </row>
    <row r="22" spans="1:8" ht="15.75" customHeight="1" x14ac:dyDescent="0.25">
      <c r="B22" s="19" t="s">
        <v>89</v>
      </c>
      <c r="C22" s="101">
        <v>0.1887353939572296</v>
      </c>
      <c r="D22" s="101">
        <v>0.1887353939572296</v>
      </c>
      <c r="E22" s="101">
        <v>0.1887353939572296</v>
      </c>
      <c r="F22" s="101">
        <v>0.1887353939572296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9.5711987999999998E-2</v>
      </c>
    </row>
    <row r="27" spans="1:8" ht="15.75" customHeight="1" x14ac:dyDescent="0.25">
      <c r="B27" s="19" t="s">
        <v>92</v>
      </c>
      <c r="C27" s="101">
        <v>4.2970438999999999E-2</v>
      </c>
    </row>
    <row r="28" spans="1:8" ht="15.75" customHeight="1" x14ac:dyDescent="0.25">
      <c r="B28" s="19" t="s">
        <v>93</v>
      </c>
      <c r="C28" s="101">
        <v>0.19642078600000001</v>
      </c>
    </row>
    <row r="29" spans="1:8" ht="15.75" customHeight="1" x14ac:dyDescent="0.25">
      <c r="B29" s="19" t="s">
        <v>94</v>
      </c>
      <c r="C29" s="101">
        <v>0.206894785</v>
      </c>
    </row>
    <row r="30" spans="1:8" ht="15.75" customHeight="1" x14ac:dyDescent="0.25">
      <c r="B30" s="19" t="s">
        <v>95</v>
      </c>
      <c r="C30" s="101">
        <v>2.7698743000000001E-2</v>
      </c>
    </row>
    <row r="31" spans="1:8" ht="15.75" customHeight="1" x14ac:dyDescent="0.25">
      <c r="B31" s="19" t="s">
        <v>96</v>
      </c>
      <c r="C31" s="101">
        <v>0.20935653800000001</v>
      </c>
    </row>
    <row r="32" spans="1:8" ht="15.75" customHeight="1" x14ac:dyDescent="0.25">
      <c r="B32" s="19" t="s">
        <v>97</v>
      </c>
      <c r="C32" s="101">
        <v>1.2451637999999999E-2</v>
      </c>
    </row>
    <row r="33" spans="2:3" ht="15.75" customHeight="1" x14ac:dyDescent="0.25">
      <c r="B33" s="19" t="s">
        <v>98</v>
      </c>
      <c r="C33" s="101">
        <v>5.1474696E-2</v>
      </c>
    </row>
    <row r="34" spans="2:3" ht="15.75" customHeight="1" x14ac:dyDescent="0.25">
      <c r="B34" s="19" t="s">
        <v>99</v>
      </c>
      <c r="C34" s="101">
        <v>0.15702038800000001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0.51029382434732007</v>
      </c>
      <c r="D2" s="52">
        <f>IFERROR(1-_xlfn.NORM.DIST(_xlfn.NORM.INV(SUM(D4:D5), 0, 1) + 1, 0, 1, TRUE), "")</f>
        <v>0.51029382434732007</v>
      </c>
      <c r="E2" s="52">
        <f>IFERROR(1-_xlfn.NORM.DIST(_xlfn.NORM.INV(SUM(E4:E5), 0, 1) + 1, 0, 1, TRUE), "")</f>
        <v>0.6443379975681347</v>
      </c>
      <c r="F2" s="52">
        <f>IFERROR(1-_xlfn.NORM.DIST(_xlfn.NORM.INV(SUM(F4:F5), 0, 1) + 1, 0, 1, TRUE), "")</f>
        <v>0.42295980173304104</v>
      </c>
      <c r="G2" s="52">
        <f>IFERROR(1-_xlfn.NORM.DIST(_xlfn.NORM.INV(SUM(G4:G5), 0, 1) + 1, 0, 1, TRUE), "")</f>
        <v>0.5531086877320488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0.33721457565267998</v>
      </c>
      <c r="D3" s="52">
        <f>IFERROR(_xlfn.NORM.DIST(_xlfn.NORM.INV(SUM(D4:D5), 0, 1) + 1, 0, 1, TRUE) - SUM(D4:D5), "")</f>
        <v>0.33721457565267998</v>
      </c>
      <c r="E3" s="52">
        <f>IFERROR(_xlfn.NORM.DIST(_xlfn.NORM.INV(SUM(E4:E5), 0, 1) + 1, 0, 1, TRUE) - SUM(E4:E5), "")</f>
        <v>0.2703308024318653</v>
      </c>
      <c r="F3" s="52">
        <f>IFERROR(_xlfn.NORM.DIST(_xlfn.NORM.INV(SUM(F4:F5), 0, 1) + 1, 0, 1, TRUE) - SUM(F4:F5), "")</f>
        <v>0.36682439826695895</v>
      </c>
      <c r="G3" s="52">
        <f>IFERROR(_xlfn.NORM.DIST(_xlfn.NORM.INV(SUM(G4:G5), 0, 1) + 1, 0, 1, TRUE) - SUM(G4:G5), "")</f>
        <v>0.3183932122679512</v>
      </c>
    </row>
    <row r="4" spans="1:15" ht="15.75" customHeight="1" x14ac:dyDescent="0.25">
      <c r="B4" s="5" t="s">
        <v>104</v>
      </c>
      <c r="C4" s="45">
        <v>0.1042593</v>
      </c>
      <c r="D4" s="53">
        <v>0.1042593</v>
      </c>
      <c r="E4" s="53">
        <v>6.4421300000000001E-2</v>
      </c>
      <c r="F4" s="53">
        <v>0.1396512</v>
      </c>
      <c r="G4" s="53">
        <v>8.9111200000000002E-2</v>
      </c>
    </row>
    <row r="5" spans="1:15" ht="15.75" customHeight="1" x14ac:dyDescent="0.25">
      <c r="B5" s="5" t="s">
        <v>105</v>
      </c>
      <c r="C5" s="45">
        <v>4.8232299999999999E-2</v>
      </c>
      <c r="D5" s="53">
        <v>4.8232299999999999E-2</v>
      </c>
      <c r="E5" s="53">
        <v>2.0909899999999999E-2</v>
      </c>
      <c r="F5" s="53">
        <v>7.0564600000000005E-2</v>
      </c>
      <c r="G5" s="53">
        <v>3.9386900000000002E-2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0.70894537084830733</v>
      </c>
      <c r="D8" s="52">
        <f>IFERROR(1-_xlfn.NORM.DIST(_xlfn.NORM.INV(SUM(D10:D11), 0, 1) + 1, 0, 1, TRUE), "")</f>
        <v>0.70894537084830733</v>
      </c>
      <c r="E8" s="52">
        <f>IFERROR(1-_xlfn.NORM.DIST(_xlfn.NORM.INV(SUM(E10:E11), 0, 1) + 1, 0, 1, TRUE), "")</f>
        <v>0.78287691391414294</v>
      </c>
      <c r="F8" s="52">
        <f>IFERROR(1-_xlfn.NORM.DIST(_xlfn.NORM.INV(SUM(F10:F11), 0, 1) + 1, 0, 1, TRUE), "")</f>
        <v>0.75225865586967744</v>
      </c>
      <c r="G8" s="52">
        <f>IFERROR(1-_xlfn.NORM.DIST(_xlfn.NORM.INV(SUM(G10:G11), 0, 1) + 1, 0, 1, TRUE), "")</f>
        <v>0.8317317240301163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0.23052062915169269</v>
      </c>
      <c r="D9" s="52">
        <f>IFERROR(_xlfn.NORM.DIST(_xlfn.NORM.INV(SUM(D10:D11), 0, 1) + 1, 0, 1, TRUE) - SUM(D10:D11), "")</f>
        <v>0.23052062915169269</v>
      </c>
      <c r="E9" s="52">
        <f>IFERROR(_xlfn.NORM.DIST(_xlfn.NORM.INV(SUM(E10:E11), 0, 1) + 1, 0, 1, TRUE) - SUM(E10:E11), "")</f>
        <v>0.1797440860858571</v>
      </c>
      <c r="F9" s="52">
        <f>IFERROR(_xlfn.NORM.DIST(_xlfn.NORM.INV(SUM(F10:F11), 0, 1) + 1, 0, 1, TRUE) - SUM(F10:F11), "")</f>
        <v>0.20141954413032256</v>
      </c>
      <c r="G9" s="52">
        <f>IFERROR(_xlfn.NORM.DIST(_xlfn.NORM.INV(SUM(G10:G11), 0, 1) + 1, 0, 1, TRUE) - SUM(G10:G11), "")</f>
        <v>0.14333057596988374</v>
      </c>
    </row>
    <row r="10" spans="1:15" ht="15.75" customHeight="1" x14ac:dyDescent="0.25">
      <c r="B10" s="5" t="s">
        <v>109</v>
      </c>
      <c r="C10" s="45">
        <v>3.2665799999999988E-2</v>
      </c>
      <c r="D10" s="53">
        <v>3.2665799999999988E-2</v>
      </c>
      <c r="E10" s="53">
        <v>3.3006899999999999E-2</v>
      </c>
      <c r="F10" s="53">
        <v>2.9760200000000001E-2</v>
      </c>
      <c r="G10" s="53">
        <v>2.0562400000000002E-2</v>
      </c>
    </row>
    <row r="11" spans="1:15" ht="15.75" customHeight="1" x14ac:dyDescent="0.25">
      <c r="B11" s="5" t="s">
        <v>110</v>
      </c>
      <c r="C11" s="45">
        <v>2.7868199999999999E-2</v>
      </c>
      <c r="D11" s="53">
        <v>2.7868199999999999E-2</v>
      </c>
      <c r="E11" s="53">
        <v>4.3721000000000003E-3</v>
      </c>
      <c r="F11" s="53">
        <v>1.6561599999999999E-2</v>
      </c>
      <c r="G11" s="53">
        <v>4.3753000000000004E-3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0.90030758050000004</v>
      </c>
      <c r="D14" s="54">
        <v>0.891409188252</v>
      </c>
      <c r="E14" s="54">
        <v>0.891409188252</v>
      </c>
      <c r="F14" s="54">
        <v>0.79417818844199994</v>
      </c>
      <c r="G14" s="54">
        <v>0.79417818844199994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0.36525568571643052</v>
      </c>
      <c r="D15" s="52">
        <f t="shared" si="0"/>
        <v>0.36164559908302463</v>
      </c>
      <c r="E15" s="52">
        <f t="shared" si="0"/>
        <v>0.36164559908302463</v>
      </c>
      <c r="F15" s="52">
        <f t="shared" si="0"/>
        <v>0.32219888522910778</v>
      </c>
      <c r="G15" s="52">
        <f t="shared" si="0"/>
        <v>0.32219888522910778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0.33484629999999999</v>
      </c>
      <c r="D2" s="53">
        <v>0.1464792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0.10618130000000001</v>
      </c>
      <c r="D3" s="53">
        <v>0.1315151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0.51469330000000002</v>
      </c>
      <c r="D4" s="53">
        <v>0.61570049999999998</v>
      </c>
      <c r="E4" s="53">
        <v>0.72258</v>
      </c>
      <c r="F4" s="53">
        <v>0.1682478</v>
      </c>
      <c r="G4" s="53">
        <v>0</v>
      </c>
    </row>
    <row r="5" spans="1:7" x14ac:dyDescent="0.25">
      <c r="B5" s="3" t="s">
        <v>122</v>
      </c>
      <c r="C5" s="52">
        <v>4.4279099999999988E-2</v>
      </c>
      <c r="D5" s="52">
        <v>0.1063051</v>
      </c>
      <c r="E5" s="52">
        <f>1-SUM(E2:E4)</f>
        <v>0.27742</v>
      </c>
      <c r="F5" s="52">
        <f>1-SUM(F2:F4)</f>
        <v>0.83175219999999994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6F2701-AB08-497E-9CDE-788CCF14697F}"/>
</file>

<file path=customXml/itemProps2.xml><?xml version="1.0" encoding="utf-8"?>
<ds:datastoreItem xmlns:ds="http://schemas.openxmlformats.org/officeDocument/2006/customXml" ds:itemID="{089874CF-A043-41CA-887F-D56D3D8A55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2024-03-26T04:24:32Z</dcterms:modified>
</cp:coreProperties>
</file>