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6F2B82C-F8FB-4B39-8B91-887DA355595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3" i="2"/>
  <c r="A32" i="2"/>
  <c r="A25" i="2"/>
  <c r="A24" i="2"/>
  <c r="A17" i="2"/>
  <c r="A16" i="2"/>
  <c r="I13" i="2"/>
  <c r="H13" i="2"/>
  <c r="G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6" i="2" s="1"/>
  <c r="C33" i="1"/>
  <c r="C20" i="1"/>
  <c r="A21" i="2" l="1"/>
  <c r="A29" i="2"/>
  <c r="A37" i="2"/>
  <c r="A14" i="2"/>
  <c r="A40" i="2"/>
  <c r="A4" i="2"/>
  <c r="A5" i="2" s="1"/>
  <c r="A6" i="2" s="1"/>
  <c r="A7" i="2" s="1"/>
  <c r="A8" i="2" s="1"/>
  <c r="A9" i="2" s="1"/>
  <c r="A10" i="2" s="1"/>
  <c r="A11" i="2" s="1"/>
  <c r="A12" i="2" s="1"/>
  <c r="A13" i="2" s="1"/>
  <c r="A22" i="2"/>
  <c r="A30" i="2"/>
  <c r="A38" i="2"/>
  <c r="A15" i="2"/>
  <c r="A23" i="2"/>
  <c r="A31" i="2"/>
  <c r="A3" i="2"/>
  <c r="A18" i="2"/>
  <c r="A26" i="2"/>
  <c r="A34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<sst xmlns="http://schemas.openxmlformats.org/spreadsheetml/2006/main" count="2092" uniqueCount="341">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</sst>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238060.677734375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0.66900000000000004</v>
      </c>
    </row>
    <row r="12" spans="1:3" ht="15" customHeight="1" x14ac:dyDescent="0.25">
      <c r="B12" s="5" t="s">
        <v>12</v>
      </c>
      <c r="C12" s="45">
        <v>0.54299999999999993</v>
      </c>
    </row>
    <row r="13" spans="1:3" ht="15" customHeight="1" x14ac:dyDescent="0.25">
      <c r="B13" s="5" t="s">
        <v>13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0.20134766316932501</v>
      </c>
    </row>
    <row r="30" spans="1:3" ht="14.25" customHeight="1" x14ac:dyDescent="0.25">
      <c r="B30" s="25" t="s">
        <v>27</v>
      </c>
      <c r="C30" s="99">
        <v>3.7040067899888597E-2</v>
      </c>
    </row>
    <row r="31" spans="1:3" ht="14.25" customHeight="1" x14ac:dyDescent="0.25">
      <c r="B31" s="25" t="s">
        <v>28</v>
      </c>
      <c r="C31" s="99">
        <v>9.42970158051466E-2</v>
      </c>
    </row>
    <row r="32" spans="1:3" ht="14.25" customHeight="1" x14ac:dyDescent="0.25">
      <c r="B32" s="25" t="s">
        <v>29</v>
      </c>
      <c r="C32" s="99">
        <v>0.66731525312564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28.475850000000001</v>
      </c>
    </row>
    <row r="38" spans="1:5" ht="15" customHeight="1" x14ac:dyDescent="0.25">
      <c r="B38" s="11" t="s">
        <v>34</v>
      </c>
      <c r="C38" s="43">
        <v>57.189909999999998</v>
      </c>
      <c r="D38" s="12"/>
      <c r="E38" s="13"/>
    </row>
    <row r="39" spans="1:5" ht="15" customHeight="1" x14ac:dyDescent="0.25">
      <c r="B39" s="11" t="s">
        <v>35</v>
      </c>
      <c r="C39" s="43">
        <v>76.775000000000006</v>
      </c>
      <c r="D39" s="12"/>
      <c r="E39" s="12"/>
    </row>
    <row r="40" spans="1:5" ht="15" customHeight="1" x14ac:dyDescent="0.25">
      <c r="B40" s="11" t="s">
        <v>36</v>
      </c>
      <c r="C40" s="100">
        <v>2.12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15.00699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7.9638E-3</v>
      </c>
      <c r="D45" s="12"/>
    </row>
    <row r="46" spans="1:5" ht="15.75" customHeight="1" x14ac:dyDescent="0.25">
      <c r="B46" s="11" t="s">
        <v>41</v>
      </c>
      <c r="C46" s="45">
        <v>8.5570199999999999E-2</v>
      </c>
      <c r="D46" s="12"/>
    </row>
    <row r="47" spans="1:5" ht="15.75" customHeight="1" x14ac:dyDescent="0.25">
      <c r="B47" s="11" t="s">
        <v>42</v>
      </c>
      <c r="C47" s="45">
        <v>7.3427199999999998E-2</v>
      </c>
      <c r="D47" s="12"/>
      <c r="E47" s="13"/>
    </row>
    <row r="48" spans="1:5" ht="15" customHeight="1" x14ac:dyDescent="0.25">
      <c r="B48" s="11" t="s">
        <v>43</v>
      </c>
      <c r="C48" s="46">
        <v>0.83303880000000008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0.12533467470000001</v>
      </c>
      <c r="C2" s="98">
        <v>0.95</v>
      </c>
      <c r="D2" s="56">
        <v>87.391752012908441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40.53825169220913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874.73534732467272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0.93694880533897928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13.67055113600504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13.67055113600504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13.67055113600504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13.67055113600504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13.67055113600504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13.67055113600504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0.219042236</v>
      </c>
      <c r="C16" s="98">
        <v>0.95</v>
      </c>
      <c r="D16" s="56">
        <v>1.3773362239396929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20.02723308412703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20.02723308412703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10.32305644607259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0.50361942729999998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0.16069834920000001</v>
      </c>
      <c r="C27" s="98">
        <v>0.95</v>
      </c>
      <c r="D27" s="56">
        <v>19.219496467459528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180.6631632031546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1.304771366326084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0.18975449242718465</v>
      </c>
      <c r="C3" s="21">
        <f>frac_mam_1_5months * 2.6</f>
        <v>0.18975449242718465</v>
      </c>
      <c r="D3" s="21">
        <f>frac_mam_6_11months * 2.6</f>
        <v>0.27040348097087258</v>
      </c>
      <c r="E3" s="21">
        <f>frac_mam_12_23months * 2.6</f>
        <v>0.21680483941747594</v>
      </c>
      <c r="F3" s="21">
        <f>frac_mam_24_59months * 2.6</f>
        <v>0.12225508213592233</v>
      </c>
    </row>
    <row r="4" spans="1:6" ht="15.75" customHeight="1" x14ac:dyDescent="0.25">
      <c r="A4" s="3" t="s">
        <v>205</v>
      </c>
      <c r="B4" s="21">
        <f>frac_sam_1month * 2.6</f>
        <v>0.12718111786407771</v>
      </c>
      <c r="C4" s="21">
        <f>frac_sam_1_5months * 2.6</f>
        <v>0.12718111786407771</v>
      </c>
      <c r="D4" s="21">
        <f>frac_sam_6_11months * 2.6</f>
        <v>0.14149140427184465</v>
      </c>
      <c r="E4" s="21">
        <f>frac_sam_12_23months * 2.6</f>
        <v>0.11116835145631072</v>
      </c>
      <c r="F4" s="21">
        <f>frac_sam_24_59months * 2.6</f>
        <v>5.3712357475728126E-2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48708.377999999997</v>
      </c>
      <c r="C2" s="49">
        <v>73000</v>
      </c>
      <c r="D2" s="49">
        <v>131000</v>
      </c>
      <c r="E2" s="49">
        <v>103000</v>
      </c>
      <c r="F2" s="49">
        <v>50000</v>
      </c>
      <c r="G2" s="17">
        <f t="shared" ref="G2:G13" si="0">C2+D2+E2+F2</f>
        <v>357000</v>
      </c>
      <c r="H2" s="17">
        <f t="shared" ref="H2:H13" si="1">(B2 + stillbirth*B2/(1000-stillbirth))/(1-abortion)</f>
        <v>56193.728263568628</v>
      </c>
      <c r="I2" s="17">
        <f t="shared" ref="I2:I13" si="2">G2-H2</f>
        <v>300806.2717364314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49486.51</v>
      </c>
      <c r="C3" s="50">
        <v>76000</v>
      </c>
      <c r="D3" s="50">
        <v>136000</v>
      </c>
      <c r="E3" s="50">
        <v>107000</v>
      </c>
      <c r="F3" s="50">
        <v>53000</v>
      </c>
      <c r="G3" s="17">
        <f t="shared" si="0"/>
        <v>372000</v>
      </c>
      <c r="H3" s="17">
        <f t="shared" si="1"/>
        <v>57091.441140831506</v>
      </c>
      <c r="I3" s="17">
        <f t="shared" si="2"/>
        <v>314908.55885916849</v>
      </c>
    </row>
    <row r="4" spans="1:9" ht="15.75" customHeight="1" x14ac:dyDescent="0.25">
      <c r="A4" s="5">
        <f t="shared" si="3"/>
        <v>2026</v>
      </c>
      <c r="B4" s="49">
        <v>50181.001200000013</v>
      </c>
      <c r="C4" s="50">
        <v>78000</v>
      </c>
      <c r="D4" s="50">
        <v>139000</v>
      </c>
      <c r="E4" s="50">
        <v>110000</v>
      </c>
      <c r="F4" s="50">
        <v>56000</v>
      </c>
      <c r="G4" s="17">
        <f t="shared" si="0"/>
        <v>383000</v>
      </c>
      <c r="H4" s="17">
        <f t="shared" si="1"/>
        <v>57892.659563137422</v>
      </c>
      <c r="I4" s="17">
        <f t="shared" si="2"/>
        <v>325107.34043686255</v>
      </c>
    </row>
    <row r="5" spans="1:9" ht="15.75" customHeight="1" x14ac:dyDescent="0.25">
      <c r="A5" s="5">
        <f t="shared" si="3"/>
        <v>2027</v>
      </c>
      <c r="B5" s="49">
        <v>50866.843999999997</v>
      </c>
      <c r="C5" s="50">
        <v>81000</v>
      </c>
      <c r="D5" s="50">
        <v>143000</v>
      </c>
      <c r="E5" s="50">
        <v>113000</v>
      </c>
      <c r="F5" s="50">
        <v>59000</v>
      </c>
      <c r="G5" s="17">
        <f t="shared" si="0"/>
        <v>396000</v>
      </c>
      <c r="H5" s="17">
        <f t="shared" si="1"/>
        <v>58683.900526544669</v>
      </c>
      <c r="I5" s="17">
        <f t="shared" si="2"/>
        <v>337316.09947345534</v>
      </c>
    </row>
    <row r="6" spans="1:9" ht="15.75" customHeight="1" x14ac:dyDescent="0.25">
      <c r="A6" s="5">
        <f t="shared" si="3"/>
        <v>2028</v>
      </c>
      <c r="B6" s="49">
        <v>51513.808400000009</v>
      </c>
      <c r="C6" s="50">
        <v>83000</v>
      </c>
      <c r="D6" s="50">
        <v>148000</v>
      </c>
      <c r="E6" s="50">
        <v>116000</v>
      </c>
      <c r="F6" s="50">
        <v>63000</v>
      </c>
      <c r="G6" s="17">
        <f t="shared" si="0"/>
        <v>410000</v>
      </c>
      <c r="H6" s="17">
        <f t="shared" si="1"/>
        <v>59430.288379776059</v>
      </c>
      <c r="I6" s="17">
        <f t="shared" si="2"/>
        <v>350569.71162022394</v>
      </c>
    </row>
    <row r="7" spans="1:9" ht="15.75" customHeight="1" x14ac:dyDescent="0.25">
      <c r="A7" s="5">
        <f t="shared" si="3"/>
        <v>2029</v>
      </c>
      <c r="B7" s="49">
        <v>52121.894399999997</v>
      </c>
      <c r="C7" s="50">
        <v>86000</v>
      </c>
      <c r="D7" s="50">
        <v>153000</v>
      </c>
      <c r="E7" s="50">
        <v>120000</v>
      </c>
      <c r="F7" s="50">
        <v>67000</v>
      </c>
      <c r="G7" s="17">
        <f t="shared" si="0"/>
        <v>426000</v>
      </c>
      <c r="H7" s="17">
        <f t="shared" si="1"/>
        <v>60131.823122831556</v>
      </c>
      <c r="I7" s="17">
        <f t="shared" si="2"/>
        <v>365868.17687716847</v>
      </c>
    </row>
    <row r="8" spans="1:9" ht="15.75" customHeight="1" x14ac:dyDescent="0.25">
      <c r="A8" s="5">
        <f t="shared" si="3"/>
        <v>2030</v>
      </c>
      <c r="B8" s="49">
        <v>52691.101999999999</v>
      </c>
      <c r="C8" s="50">
        <v>88000</v>
      </c>
      <c r="D8" s="50">
        <v>157000</v>
      </c>
      <c r="E8" s="50">
        <v>124000</v>
      </c>
      <c r="F8" s="50">
        <v>70000</v>
      </c>
      <c r="G8" s="17">
        <f t="shared" si="0"/>
        <v>439000</v>
      </c>
      <c r="H8" s="17">
        <f t="shared" si="1"/>
        <v>60788.504755711183</v>
      </c>
      <c r="I8" s="17">
        <f t="shared" si="2"/>
        <v>378211.49524428882</v>
      </c>
    </row>
    <row r="9" spans="1:9" ht="15.75" customHeight="1" x14ac:dyDescent="0.25">
      <c r="A9" s="5">
        <f t="shared" si="3"/>
        <v>2031</v>
      </c>
      <c r="B9" s="49">
        <v>53260.062571428571</v>
      </c>
      <c r="C9" s="50">
        <v>90142.857142857145</v>
      </c>
      <c r="D9" s="50">
        <v>160714.28571428571</v>
      </c>
      <c r="E9" s="50">
        <v>127000</v>
      </c>
      <c r="F9" s="50">
        <v>72857.142857142855</v>
      </c>
      <c r="G9" s="17">
        <f t="shared" si="0"/>
        <v>450714.28571428568</v>
      </c>
      <c r="H9" s="17">
        <f t="shared" si="1"/>
        <v>61444.901397445828</v>
      </c>
      <c r="I9" s="17">
        <f t="shared" si="2"/>
        <v>389269.38431683986</v>
      </c>
    </row>
    <row r="10" spans="1:9" ht="15.75" customHeight="1" x14ac:dyDescent="0.25">
      <c r="A10" s="5">
        <f t="shared" si="3"/>
        <v>2032</v>
      </c>
      <c r="B10" s="49">
        <v>53799.141510204077</v>
      </c>
      <c r="C10" s="50">
        <v>92163.265306122456</v>
      </c>
      <c r="D10" s="50">
        <v>164244.8979591837</v>
      </c>
      <c r="E10" s="50">
        <v>129857.1428571429</v>
      </c>
      <c r="F10" s="50">
        <v>75693.8775510204</v>
      </c>
      <c r="G10" s="17">
        <f t="shared" si="0"/>
        <v>461959.18367346947</v>
      </c>
      <c r="H10" s="17">
        <f t="shared" si="1"/>
        <v>62066.824291247874</v>
      </c>
      <c r="I10" s="17">
        <f t="shared" si="2"/>
        <v>399892.35938222159</v>
      </c>
    </row>
    <row r="11" spans="1:9" ht="15.75" customHeight="1" x14ac:dyDescent="0.25">
      <c r="A11" s="5">
        <f t="shared" si="3"/>
        <v>2033</v>
      </c>
      <c r="B11" s="49">
        <v>54316.018697376086</v>
      </c>
      <c r="C11" s="50">
        <v>94186.588921282804</v>
      </c>
      <c r="D11" s="50">
        <v>167851.31195335279</v>
      </c>
      <c r="E11" s="50">
        <v>132693.87755102041</v>
      </c>
      <c r="F11" s="50">
        <v>78507.288629737595</v>
      </c>
      <c r="G11" s="17">
        <f t="shared" si="0"/>
        <v>473239.06705539359</v>
      </c>
      <c r="H11" s="17">
        <f t="shared" si="1"/>
        <v>62663.133538120797</v>
      </c>
      <c r="I11" s="17">
        <f t="shared" si="2"/>
        <v>410575.93351727282</v>
      </c>
    </row>
    <row r="12" spans="1:9" ht="15.75" customHeight="1" x14ac:dyDescent="0.25">
      <c r="A12" s="5">
        <f t="shared" si="3"/>
        <v>2034</v>
      </c>
      <c r="B12" s="49">
        <v>54808.757939858377</v>
      </c>
      <c r="C12" s="50">
        <v>96070.387338608925</v>
      </c>
      <c r="D12" s="50">
        <v>171401.49937526029</v>
      </c>
      <c r="E12" s="50">
        <v>135507.2886297376</v>
      </c>
      <c r="F12" s="50">
        <v>81294.04414827154</v>
      </c>
      <c r="G12" s="17">
        <f t="shared" si="0"/>
        <v>484273.21949187841</v>
      </c>
      <c r="H12" s="17">
        <f t="shared" si="1"/>
        <v>63231.595396917379</v>
      </c>
      <c r="I12" s="17">
        <f t="shared" si="2"/>
        <v>421041.62409496104</v>
      </c>
    </row>
    <row r="13" spans="1:9" ht="15.75" customHeight="1" x14ac:dyDescent="0.25">
      <c r="A13" s="5">
        <f t="shared" si="3"/>
        <v>2035</v>
      </c>
      <c r="B13" s="49">
        <v>55279.465016981012</v>
      </c>
      <c r="C13" s="50">
        <v>97937.585529838776</v>
      </c>
      <c r="D13" s="50">
        <v>174744.57071458321</v>
      </c>
      <c r="E13" s="50">
        <v>138294.04414827161</v>
      </c>
      <c r="F13" s="50">
        <v>83907.479026596047</v>
      </c>
      <c r="G13" s="17">
        <f t="shared" si="0"/>
        <v>494883.67941928963</v>
      </c>
      <c r="H13" s="17">
        <f t="shared" si="1"/>
        <v>63774.639256509006</v>
      </c>
      <c r="I13" s="17">
        <f t="shared" si="2"/>
        <v>431109.04016278061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0.5913500176756501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0.53771272375920987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0.39007972422773302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0.33953025378178087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0.90348246308516611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0.88268655902924598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7.305099269490082E-3</v>
      </c>
    </row>
    <row r="4" spans="1:8" ht="15.75" customHeight="1" x14ac:dyDescent="0.25">
      <c r="B4" s="19" t="s">
        <v>69</v>
      </c>
      <c r="C4" s="101">
        <v>5.32383946761604E-2</v>
      </c>
    </row>
    <row r="5" spans="1:8" ht="15.75" customHeight="1" x14ac:dyDescent="0.25">
      <c r="B5" s="19" t="s">
        <v>70</v>
      </c>
      <c r="C5" s="101">
        <v>6.7692193230780781E-2</v>
      </c>
    </row>
    <row r="6" spans="1:8" ht="15.75" customHeight="1" x14ac:dyDescent="0.25">
      <c r="B6" s="19" t="s">
        <v>71</v>
      </c>
      <c r="C6" s="101">
        <v>0.24032487596751251</v>
      </c>
    </row>
    <row r="7" spans="1:8" ht="15.75" customHeight="1" x14ac:dyDescent="0.25">
      <c r="B7" s="19" t="s">
        <v>72</v>
      </c>
      <c r="C7" s="101">
        <v>0.4413514558648543</v>
      </c>
    </row>
    <row r="8" spans="1:8" ht="15.75" customHeight="1" x14ac:dyDescent="0.25">
      <c r="B8" s="19" t="s">
        <v>73</v>
      </c>
      <c r="C8" s="101">
        <v>7.862699213730083E-3</v>
      </c>
    </row>
    <row r="9" spans="1:8" ht="15.75" customHeight="1" x14ac:dyDescent="0.25">
      <c r="B9" s="19" t="s">
        <v>74</v>
      </c>
      <c r="C9" s="101">
        <v>7.0404592959540754E-2</v>
      </c>
    </row>
    <row r="10" spans="1:8" ht="15.75" customHeight="1" x14ac:dyDescent="0.25">
      <c r="B10" s="19" t="s">
        <v>75</v>
      </c>
      <c r="C10" s="101">
        <v>0.1118206888179311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0.1469392595461291</v>
      </c>
      <c r="D14" s="55">
        <v>0.1469392595461291</v>
      </c>
      <c r="E14" s="55">
        <v>0.1469392595461291</v>
      </c>
      <c r="F14" s="55">
        <v>0.1469392595461291</v>
      </c>
    </row>
    <row r="15" spans="1:8" ht="15.75" customHeight="1" x14ac:dyDescent="0.25">
      <c r="B15" s="19" t="s">
        <v>82</v>
      </c>
      <c r="C15" s="101">
        <v>0.23712937024363909</v>
      </c>
      <c r="D15" s="101">
        <v>0.23712937024363909</v>
      </c>
      <c r="E15" s="101">
        <v>0.23712937024363909</v>
      </c>
      <c r="F15" s="101">
        <v>0.23712937024363909</v>
      </c>
    </row>
    <row r="16" spans="1:8" ht="15.75" customHeight="1" x14ac:dyDescent="0.25">
      <c r="B16" s="19" t="s">
        <v>83</v>
      </c>
      <c r="C16" s="101">
        <v>3.7117086195434149E-2</v>
      </c>
      <c r="D16" s="101">
        <v>3.7117086195434149E-2</v>
      </c>
      <c r="E16" s="101">
        <v>3.7117086195434149E-2</v>
      </c>
      <c r="F16" s="101">
        <v>3.7117086195434149E-2</v>
      </c>
    </row>
    <row r="17" spans="1:8" ht="15.75" customHeight="1" x14ac:dyDescent="0.25">
      <c r="B17" s="19" t="s">
        <v>84</v>
      </c>
      <c r="C17" s="101">
        <v>6.4691924277210433E-2</v>
      </c>
      <c r="D17" s="101">
        <v>6.4691924277210433E-2</v>
      </c>
      <c r="E17" s="101">
        <v>6.4691924277210433E-2</v>
      </c>
      <c r="F17" s="101">
        <v>6.4691924277210433E-2</v>
      </c>
    </row>
    <row r="18" spans="1:8" ht="15.75" customHeight="1" x14ac:dyDescent="0.25">
      <c r="B18" s="19" t="s">
        <v>85</v>
      </c>
      <c r="C18" s="101">
        <v>0.1268361424234847</v>
      </c>
      <c r="D18" s="101">
        <v>0.1268361424234847</v>
      </c>
      <c r="E18" s="101">
        <v>0.1268361424234847</v>
      </c>
      <c r="F18" s="101">
        <v>0.1268361424234847</v>
      </c>
    </row>
    <row r="19" spans="1:8" ht="15.75" customHeight="1" x14ac:dyDescent="0.25">
      <c r="B19" s="19" t="s">
        <v>86</v>
      </c>
      <c r="C19" s="101">
        <v>1.7499491580409809E-2</v>
      </c>
      <c r="D19" s="101">
        <v>1.7499491580409809E-2</v>
      </c>
      <c r="E19" s="101">
        <v>1.7499491580409809E-2</v>
      </c>
      <c r="F19" s="101">
        <v>1.7499491580409809E-2</v>
      </c>
    </row>
    <row r="20" spans="1:8" ht="15.75" customHeight="1" x14ac:dyDescent="0.25">
      <c r="B20" s="19" t="s">
        <v>87</v>
      </c>
      <c r="C20" s="101">
        <v>0.25313723606834909</v>
      </c>
      <c r="D20" s="101">
        <v>0.25313723606834909</v>
      </c>
      <c r="E20" s="101">
        <v>0.25313723606834909</v>
      </c>
      <c r="F20" s="101">
        <v>0.25313723606834909</v>
      </c>
    </row>
    <row r="21" spans="1:8" ht="15.75" customHeight="1" x14ac:dyDescent="0.25">
      <c r="B21" s="19" t="s">
        <v>88</v>
      </c>
      <c r="C21" s="101">
        <v>3.6213588278603132E-2</v>
      </c>
      <c r="D21" s="101">
        <v>3.6213588278603132E-2</v>
      </c>
      <c r="E21" s="101">
        <v>3.6213588278603132E-2</v>
      </c>
      <c r="F21" s="101">
        <v>3.6213588278603132E-2</v>
      </c>
    </row>
    <row r="22" spans="1:8" ht="15.75" customHeight="1" x14ac:dyDescent="0.25">
      <c r="B22" s="19" t="s">
        <v>89</v>
      </c>
      <c r="C22" s="101">
        <v>8.043590138674063E-2</v>
      </c>
      <c r="D22" s="101">
        <v>8.043590138674063E-2</v>
      </c>
      <c r="E22" s="101">
        <v>8.043590138674063E-2</v>
      </c>
      <c r="F22" s="101">
        <v>8.043590138674063E-2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0.50953995542750519</v>
      </c>
      <c r="D2" s="52">
        <f>IFERROR(1-_xlfn.NORM.DIST(_xlfn.NORM.INV(SUM(D4:D5), 0, 1) + 1, 0, 1, TRUE), "")</f>
        <v>0.50953995542750519</v>
      </c>
      <c r="E2" s="52">
        <f>IFERROR(1-_xlfn.NORM.DIST(_xlfn.NORM.INV(SUM(E4:E5), 0, 1) + 1, 0, 1, TRUE), "")</f>
        <v>0.45726442673768541</v>
      </c>
      <c r="F2" s="52">
        <f>IFERROR(1-_xlfn.NORM.DIST(_xlfn.NORM.INV(SUM(F4:F5), 0, 1) + 1, 0, 1, TRUE), "")</f>
        <v>0.273217895604146</v>
      </c>
      <c r="G2" s="52">
        <f>IFERROR(1-_xlfn.NORM.DIST(_xlfn.NORM.INV(SUM(G4:G5), 0, 1) + 1, 0, 1, TRUE), "")</f>
        <v>0.24689419187813511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0.33752242709676672</v>
      </c>
      <c r="D3" s="52">
        <f>IFERROR(_xlfn.NORM.DIST(_xlfn.NORM.INV(SUM(D4:D5), 0, 1) + 1, 0, 1, TRUE) - SUM(D4:D5), "")</f>
        <v>0.33752242709676672</v>
      </c>
      <c r="E3" s="52">
        <f>IFERROR(_xlfn.NORM.DIST(_xlfn.NORM.INV(SUM(E4:E5), 0, 1) + 1, 0, 1, TRUE) - SUM(E4:E5), "")</f>
        <v>0.3567191761749357</v>
      </c>
      <c r="F3" s="52">
        <f>IFERROR(_xlfn.NORM.DIST(_xlfn.NORM.INV(SUM(F4:F5), 0, 1) + 1, 0, 1, TRUE) - SUM(F4:F5), "")</f>
        <v>0.38105796847352402</v>
      </c>
      <c r="G3" s="52">
        <f>IFERROR(_xlfn.NORM.DIST(_xlfn.NORM.INV(SUM(G4:G5), 0, 1) + 1, 0, 1, TRUE) - SUM(G4:G5), "")</f>
        <v>0.3769922799665249</v>
      </c>
    </row>
    <row r="4" spans="1:15" ht="15.75" customHeight="1" x14ac:dyDescent="0.25">
      <c r="B4" s="5" t="s">
        <v>104</v>
      </c>
      <c r="C4" s="45">
        <v>8.6413381553398005E-2</v>
      </c>
      <c r="D4" s="53">
        <v>8.6413381553398005E-2</v>
      </c>
      <c r="E4" s="53">
        <v>0.109043224271845</v>
      </c>
      <c r="F4" s="53">
        <v>0.19479344854368899</v>
      </c>
      <c r="G4" s="53">
        <v>0.20103954563106799</v>
      </c>
    </row>
    <row r="5" spans="1:15" ht="15.75" customHeight="1" x14ac:dyDescent="0.25">
      <c r="B5" s="5" t="s">
        <v>105</v>
      </c>
      <c r="C5" s="45">
        <v>6.6524235922330102E-2</v>
      </c>
      <c r="D5" s="53">
        <v>6.6524235922330102E-2</v>
      </c>
      <c r="E5" s="53">
        <v>7.6973172815533897E-2</v>
      </c>
      <c r="F5" s="53">
        <v>0.15093068737864099</v>
      </c>
      <c r="G5" s="53">
        <v>0.175073982524272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0.56574426610890027</v>
      </c>
      <c r="D8" s="52">
        <f>IFERROR(1-_xlfn.NORM.DIST(_xlfn.NORM.INV(SUM(D10:D11), 0, 1) + 1, 0, 1, TRUE), "")</f>
        <v>0.56574426610890027</v>
      </c>
      <c r="E8" s="52">
        <f>IFERROR(1-_xlfn.NORM.DIST(_xlfn.NORM.INV(SUM(E10:E11), 0, 1) + 1, 0, 1, TRUE), "")</f>
        <v>0.50038622545710587</v>
      </c>
      <c r="F8" s="52">
        <f>IFERROR(1-_xlfn.NORM.DIST(_xlfn.NORM.INV(SUM(F10:F11), 0, 1) + 1, 0, 1, TRUE), "")</f>
        <v>0.5575703209535523</v>
      </c>
      <c r="G8" s="52">
        <f>IFERROR(1-_xlfn.NORM.DIST(_xlfn.NORM.INV(SUM(G10:G11), 0, 1) + 1, 0, 1, TRUE), "")</f>
        <v>0.68909847974462624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0.31235742224061419</v>
      </c>
      <c r="D9" s="52">
        <f>IFERROR(_xlfn.NORM.DIST(_xlfn.NORM.INV(SUM(D10:D11), 0, 1) + 1, 0, 1, TRUE) - SUM(D10:D11), "")</f>
        <v>0.31235742224061419</v>
      </c>
      <c r="E9" s="52">
        <f>IFERROR(_xlfn.NORM.DIST(_xlfn.NORM.INV(SUM(E10:E11), 0, 1) + 1, 0, 1, TRUE) - SUM(E10:E11), "")</f>
        <v>0.34119266483415678</v>
      </c>
      <c r="F9" s="52">
        <f>IFERROR(_xlfn.NORM.DIST(_xlfn.NORM.INV(SUM(F10:F11), 0, 1) + 1, 0, 1, TRUE) - SUM(F10:F11), "")</f>
        <v>0.31628614409499123</v>
      </c>
      <c r="G9" s="52">
        <f>IFERROR(_xlfn.NORM.DIST(_xlfn.NORM.INV(SUM(G10:G11), 0, 1) + 1, 0, 1, TRUE) - SUM(G10:G11), "")</f>
        <v>0.24322173578935435</v>
      </c>
    </row>
    <row r="10" spans="1:15" ht="15.75" customHeight="1" x14ac:dyDescent="0.25">
      <c r="B10" s="5" t="s">
        <v>109</v>
      </c>
      <c r="C10" s="45">
        <v>7.2982497087378709E-2</v>
      </c>
      <c r="D10" s="53">
        <v>7.2982497087378709E-2</v>
      </c>
      <c r="E10" s="53">
        <v>0.104001338834951</v>
      </c>
      <c r="F10" s="53">
        <v>8.3386476699029211E-2</v>
      </c>
      <c r="G10" s="53">
        <v>4.7021185436893202E-2</v>
      </c>
    </row>
    <row r="11" spans="1:15" ht="15.75" customHeight="1" x14ac:dyDescent="0.25">
      <c r="B11" s="5" t="s">
        <v>110</v>
      </c>
      <c r="C11" s="45">
        <v>4.8915814563106813E-2</v>
      </c>
      <c r="D11" s="53">
        <v>4.8915814563106813E-2</v>
      </c>
      <c r="E11" s="53">
        <v>5.4419770873786397E-2</v>
      </c>
      <c r="F11" s="53">
        <v>4.2757058252427198E-2</v>
      </c>
      <c r="G11" s="53">
        <v>2.0658599029126201E-2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0.45676642935779799</v>
      </c>
      <c r="D2" s="53">
        <v>0.28061695596330299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0.38675512568807302</v>
      </c>
      <c r="D3" s="53">
        <v>0.41258372201834898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0.123171924770642</v>
      </c>
      <c r="D4" s="53">
        <v>0.27491040733944999</v>
      </c>
      <c r="E4" s="53">
        <v>0.95196375229357699</v>
      </c>
      <c r="F4" s="53">
        <v>0.70327111743119308</v>
      </c>
      <c r="G4" s="53">
        <v>0</v>
      </c>
    </row>
    <row r="5" spans="1:7" x14ac:dyDescent="0.25">
      <c r="B5" s="3" t="s">
        <v>122</v>
      </c>
      <c r="C5" s="52">
        <v>3.33065256880734E-2</v>
      </c>
      <c r="D5" s="52">
        <v>3.1888914678899101E-2</v>
      </c>
      <c r="E5" s="52">
        <f>1-SUM(E2:E4)</f>
        <v>4.8036247706423008E-2</v>
      </c>
      <c r="F5" s="52">
        <f>1-SUM(F2:F4)</f>
        <v>0.29672888256880692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F0ADA-18F6-4C61-BB27-521A960AFA34}"/>
</file>

<file path=customXml/itemProps2.xml><?xml version="1.0" encoding="utf-8"?>
<ds:datastoreItem xmlns:ds="http://schemas.openxmlformats.org/officeDocument/2006/customXml" ds:itemID="{0C9B44DD-BC8A-40DF-94BC-9D8A3E375C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2024-03-26T04:24:28Z</dcterms:modified>
</cp:coreProperties>
</file>