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CFE893D1-75D9-4749-A77E-E4381C9C21AC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E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<sst xmlns="http://schemas.openxmlformats.org/spreadsheetml/2006/main" count="2092" uniqueCount="341">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</sst>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9580.8689575195313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0.72301658630371091</v>
      </c>
    </row>
    <row r="11" spans="1:3" ht="15" customHeight="1" x14ac:dyDescent="0.25">
      <c r="B11" s="5" t="s">
        <v>11</v>
      </c>
      <c r="C11" s="45">
        <v>0.59799999999999998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7.2499999999999995E-2</v>
      </c>
    </row>
    <row r="24" spans="1:3" ht="15" customHeight="1" x14ac:dyDescent="0.25">
      <c r="B24" s="15" t="s">
        <v>22</v>
      </c>
      <c r="C24" s="45">
        <v>0.54660000000000009</v>
      </c>
    </row>
    <row r="25" spans="1:3" ht="15" customHeight="1" x14ac:dyDescent="0.25">
      <c r="B25" s="15" t="s">
        <v>23</v>
      </c>
      <c r="C25" s="45">
        <v>0.3503</v>
      </c>
    </row>
    <row r="26" spans="1:3" ht="15" customHeight="1" x14ac:dyDescent="0.25">
      <c r="B26" s="15" t="s">
        <v>24</v>
      </c>
      <c r="C26" s="45">
        <v>3.0599999999999999E-2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0.38027698235904311</v>
      </c>
    </row>
    <row r="30" spans="1:3" ht="14.25" customHeight="1" x14ac:dyDescent="0.25">
      <c r="B30" s="25" t="s">
        <v>27</v>
      </c>
      <c r="C30" s="99">
        <v>5.4660418264349912E-2</v>
      </c>
    </row>
    <row r="31" spans="1:3" ht="14.25" customHeight="1" x14ac:dyDescent="0.25">
      <c r="B31" s="25" t="s">
        <v>28</v>
      </c>
      <c r="C31" s="99">
        <v>6.1967733026657798E-2</v>
      </c>
    </row>
    <row r="32" spans="1:3" ht="14.25" customHeight="1" x14ac:dyDescent="0.25">
      <c r="B32" s="25" t="s">
        <v>29</v>
      </c>
      <c r="C32" s="99">
        <v>0.50309486634994893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10.28346</v>
      </c>
    </row>
    <row r="38" spans="1:5" ht="15" customHeight="1" x14ac:dyDescent="0.25">
      <c r="B38" s="11" t="s">
        <v>34</v>
      </c>
      <c r="C38" s="43">
        <v>14.41901</v>
      </c>
      <c r="D38" s="12"/>
      <c r="E38" s="13"/>
    </row>
    <row r="39" spans="1:5" ht="15" customHeight="1" x14ac:dyDescent="0.25">
      <c r="B39" s="11" t="s">
        <v>35</v>
      </c>
      <c r="C39" s="43">
        <v>16.18065</v>
      </c>
      <c r="D39" s="12"/>
      <c r="E39" s="12"/>
    </row>
    <row r="40" spans="1:5" ht="15" customHeight="1" x14ac:dyDescent="0.25">
      <c r="B40" s="11" t="s">
        <v>36</v>
      </c>
      <c r="C40" s="100">
        <v>0.21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9.0744000000000007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7.1989999999999997E-3</v>
      </c>
      <c r="D45" s="12"/>
    </row>
    <row r="46" spans="1:5" ht="15.75" customHeight="1" x14ac:dyDescent="0.25">
      <c r="B46" s="11" t="s">
        <v>41</v>
      </c>
      <c r="C46" s="45">
        <v>7.7351799999999998E-2</v>
      </c>
      <c r="D46" s="12"/>
    </row>
    <row r="47" spans="1:5" ht="15.75" customHeight="1" x14ac:dyDescent="0.25">
      <c r="B47" s="11" t="s">
        <v>42</v>
      </c>
      <c r="C47" s="45">
        <v>7.4154899999999996E-2</v>
      </c>
      <c r="D47" s="12"/>
      <c r="E47" s="13"/>
    </row>
    <row r="48" spans="1:5" ht="15" customHeight="1" x14ac:dyDescent="0.25">
      <c r="B48" s="11" t="s">
        <v>43</v>
      </c>
      <c r="C48" s="46">
        <v>0.84129429999999994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0.54805599999999999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94.372442366926933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40.694715471769477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984.17640503610096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3.2468228419975609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13.8270149155654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13.8270149155654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13.8270149155654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13.8270149155654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13.8270149155654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13.8270149155654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1.5337807154607439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22.51730204343292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22.51730204343292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33.470736703655071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24.28824639048289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4.78860983208211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19.387683306056729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196.59554063194781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0.84398835910570635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3.3770645537978279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0.91493889999999989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3.7025050938422202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7.6951063835616368E-2</v>
      </c>
      <c r="C3" s="21">
        <f>frac_mam_1_5months * 2.6</f>
        <v>7.6951063835616368E-2</v>
      </c>
      <c r="D3" s="21">
        <f>frac_mam_6_11months * 2.6</f>
        <v>6.773986945945934E-2</v>
      </c>
      <c r="E3" s="21">
        <f>frac_mam_12_23months * 2.6</f>
        <v>4.4810156756756821E-2</v>
      </c>
      <c r="F3" s="21">
        <f>frac_mam_24_59months * 2.6</f>
        <v>3.438349270270278E-2</v>
      </c>
    </row>
    <row r="4" spans="1:6" ht="15.75" customHeight="1" x14ac:dyDescent="0.25">
      <c r="A4" s="3" t="s">
        <v>205</v>
      </c>
      <c r="B4" s="21">
        <f>frac_sam_1month * 2.6</f>
        <v>4.6666666301369918E-2</v>
      </c>
      <c r="C4" s="21">
        <f>frac_sam_1_5months * 2.6</f>
        <v>4.6666666301369918E-2</v>
      </c>
      <c r="D4" s="21">
        <f>frac_sam_6_11months * 2.6</f>
        <v>2.830857162162172E-2</v>
      </c>
      <c r="E4" s="21">
        <f>frac_sam_12_23months * 2.6</f>
        <v>1.935467780821918E-2</v>
      </c>
      <c r="F4" s="21">
        <f>frac_sam_24_59months * 2.6</f>
        <v>1.1894532702702703E-2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0.59799999999999998</v>
      </c>
      <c r="I18" s="60">
        <f>frac_PW_health_facility</f>
        <v>0.59799999999999998</v>
      </c>
      <c r="J18" s="60">
        <f>frac_PW_health_facility</f>
        <v>0.59799999999999998</v>
      </c>
      <c r="K18" s="60">
        <f>frac_PW_health_facility</f>
        <v>0.59799999999999998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0.13659437046432496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5.8540444484710692E-2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8.184859874725342E-2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0.7230165863037108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1699.5432000000001</v>
      </c>
      <c r="C2" s="49">
        <v>4400</v>
      </c>
      <c r="D2" s="49">
        <v>8100</v>
      </c>
      <c r="E2" s="49">
        <v>9600</v>
      </c>
      <c r="F2" s="49">
        <v>6800</v>
      </c>
      <c r="G2" s="17">
        <f t="shared" ref="G2:G13" si="0">C2+D2+E2+F2</f>
        <v>28900</v>
      </c>
      <c r="H2" s="17">
        <f t="shared" ref="H2:H13" si="1">(B2 + stillbirth*B2/(1000-stillbirth))/(1-abortion)</f>
        <v>1948.984960030391</v>
      </c>
      <c r="I2" s="17">
        <f t="shared" ref="I2:I13" si="2">G2-H2</f>
        <v>26951.01503996961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1648.461</v>
      </c>
      <c r="C3" s="50">
        <v>4400</v>
      </c>
      <c r="D3" s="50">
        <v>8000</v>
      </c>
      <c r="E3" s="50">
        <v>9400</v>
      </c>
      <c r="F3" s="50">
        <v>7200</v>
      </c>
      <c r="G3" s="17">
        <f t="shared" si="0"/>
        <v>29000</v>
      </c>
      <c r="H3" s="17">
        <f t="shared" si="1"/>
        <v>1890.4054314104271</v>
      </c>
      <c r="I3" s="17">
        <f t="shared" si="2"/>
        <v>27109.594568589571</v>
      </c>
    </row>
    <row r="4" spans="1:9" ht="15.75" customHeight="1" x14ac:dyDescent="0.25">
      <c r="A4" s="5">
        <f t="shared" si="3"/>
        <v>2026</v>
      </c>
      <c r="B4" s="49">
        <v>1610.8098</v>
      </c>
      <c r="C4" s="50">
        <v>4500</v>
      </c>
      <c r="D4" s="50">
        <v>7900</v>
      </c>
      <c r="E4" s="50">
        <v>9300</v>
      </c>
      <c r="F4" s="50">
        <v>7600</v>
      </c>
      <c r="G4" s="17">
        <f t="shared" si="0"/>
        <v>29300</v>
      </c>
      <c r="H4" s="17">
        <f t="shared" si="1"/>
        <v>1847.2281691160081</v>
      </c>
      <c r="I4" s="17">
        <f t="shared" si="2"/>
        <v>27452.77183088399</v>
      </c>
    </row>
    <row r="5" spans="1:9" ht="15.75" customHeight="1" x14ac:dyDescent="0.25">
      <c r="A5" s="5">
        <f t="shared" si="3"/>
        <v>2027</v>
      </c>
      <c r="B5" s="49">
        <v>1587.3312000000001</v>
      </c>
      <c r="C5" s="50">
        <v>4500</v>
      </c>
      <c r="D5" s="50">
        <v>7700</v>
      </c>
      <c r="E5" s="50">
        <v>8900</v>
      </c>
      <c r="F5" s="50">
        <v>7900</v>
      </c>
      <c r="G5" s="17">
        <f t="shared" si="0"/>
        <v>29000</v>
      </c>
      <c r="H5" s="17">
        <f t="shared" si="1"/>
        <v>1820.3036176938558</v>
      </c>
      <c r="I5" s="17">
        <f t="shared" si="2"/>
        <v>27179.696382306145</v>
      </c>
    </row>
    <row r="6" spans="1:9" ht="15.75" customHeight="1" x14ac:dyDescent="0.25">
      <c r="A6" s="5">
        <f t="shared" si="3"/>
        <v>2028</v>
      </c>
      <c r="B6" s="49">
        <v>1549.3407999999999</v>
      </c>
      <c r="C6" s="50">
        <v>4500</v>
      </c>
      <c r="D6" s="50">
        <v>7700</v>
      </c>
      <c r="E6" s="50">
        <v>8600</v>
      </c>
      <c r="F6" s="50">
        <v>8300</v>
      </c>
      <c r="G6" s="17">
        <f t="shared" si="0"/>
        <v>29100</v>
      </c>
      <c r="H6" s="17">
        <f t="shared" si="1"/>
        <v>1776.7373710544418</v>
      </c>
      <c r="I6" s="17">
        <f t="shared" si="2"/>
        <v>27323.262628945558</v>
      </c>
    </row>
    <row r="7" spans="1:9" ht="15.75" customHeight="1" x14ac:dyDescent="0.25">
      <c r="A7" s="5">
        <f t="shared" si="3"/>
        <v>2029</v>
      </c>
      <c r="B7" s="49">
        <v>1511.3504</v>
      </c>
      <c r="C7" s="50">
        <v>4600</v>
      </c>
      <c r="D7" s="50">
        <v>7700</v>
      </c>
      <c r="E7" s="50">
        <v>8300</v>
      </c>
      <c r="F7" s="50">
        <v>8700</v>
      </c>
      <c r="G7" s="17">
        <f t="shared" si="0"/>
        <v>29300</v>
      </c>
      <c r="H7" s="17">
        <f t="shared" si="1"/>
        <v>1733.1711244150281</v>
      </c>
      <c r="I7" s="17">
        <f t="shared" si="2"/>
        <v>27566.828875584972</v>
      </c>
    </row>
    <row r="8" spans="1:9" ht="15.75" customHeight="1" x14ac:dyDescent="0.25">
      <c r="A8" s="5">
        <f t="shared" si="3"/>
        <v>2030</v>
      </c>
      <c r="B8" s="49">
        <v>1473.36</v>
      </c>
      <c r="C8" s="50">
        <v>4600</v>
      </c>
      <c r="D8" s="50">
        <v>7800</v>
      </c>
      <c r="E8" s="50">
        <v>8000</v>
      </c>
      <c r="F8" s="50">
        <v>8900</v>
      </c>
      <c r="G8" s="17">
        <f t="shared" si="0"/>
        <v>29300</v>
      </c>
      <c r="H8" s="17">
        <f t="shared" si="1"/>
        <v>1689.6048777756143</v>
      </c>
      <c r="I8" s="17">
        <f t="shared" si="2"/>
        <v>27610.395122224385</v>
      </c>
    </row>
    <row r="9" spans="1:9" ht="15.75" customHeight="1" x14ac:dyDescent="0.25">
      <c r="A9" s="5">
        <f t="shared" si="3"/>
        <v>2031</v>
      </c>
      <c r="B9" s="49">
        <v>1441.0481142857141</v>
      </c>
      <c r="C9" s="50">
        <v>4628.5714285714284</v>
      </c>
      <c r="D9" s="50">
        <v>7757.1428571428569</v>
      </c>
      <c r="E9" s="50">
        <v>7771.4285714285716</v>
      </c>
      <c r="F9" s="50">
        <v>9200</v>
      </c>
      <c r="G9" s="17">
        <f t="shared" si="0"/>
        <v>29357.142857142859</v>
      </c>
      <c r="H9" s="17">
        <f t="shared" si="1"/>
        <v>1652.550580310646</v>
      </c>
      <c r="I9" s="17">
        <f t="shared" si="2"/>
        <v>27704.592276832213</v>
      </c>
    </row>
    <row r="10" spans="1:9" ht="15.75" customHeight="1" x14ac:dyDescent="0.25">
      <c r="A10" s="5">
        <f t="shared" si="3"/>
        <v>2032</v>
      </c>
      <c r="B10" s="49">
        <v>1411.417702040816</v>
      </c>
      <c r="C10" s="50">
        <v>4661.2244897959181</v>
      </c>
      <c r="D10" s="50">
        <v>7722.4489795918362</v>
      </c>
      <c r="E10" s="50">
        <v>7538.7755102040819</v>
      </c>
      <c r="F10" s="50">
        <v>9485.7142857142862</v>
      </c>
      <c r="G10" s="17">
        <f t="shared" si="0"/>
        <v>29408.163265306124</v>
      </c>
      <c r="H10" s="17">
        <f t="shared" si="1"/>
        <v>1618.57131586782</v>
      </c>
      <c r="I10" s="17">
        <f t="shared" si="2"/>
        <v>27789.591949438305</v>
      </c>
    </row>
    <row r="11" spans="1:9" ht="15.75" customHeight="1" x14ac:dyDescent="0.25">
      <c r="A11" s="5">
        <f t="shared" si="3"/>
        <v>2033</v>
      </c>
      <c r="B11" s="49">
        <v>1382.9331166180759</v>
      </c>
      <c r="C11" s="50">
        <v>4684.2565597667644</v>
      </c>
      <c r="D11" s="50">
        <v>7697.0845481049564</v>
      </c>
      <c r="E11" s="50">
        <v>7287.172011661808</v>
      </c>
      <c r="F11" s="50">
        <v>9755.1020408163276</v>
      </c>
      <c r="G11" s="17">
        <f t="shared" si="0"/>
        <v>29423.615160349858</v>
      </c>
      <c r="H11" s="17">
        <f t="shared" si="1"/>
        <v>1585.9060511180794</v>
      </c>
      <c r="I11" s="17">
        <f t="shared" si="2"/>
        <v>27837.709109231779</v>
      </c>
    </row>
    <row r="12" spans="1:9" ht="15.75" customHeight="1" x14ac:dyDescent="0.25">
      <c r="A12" s="5">
        <f t="shared" si="3"/>
        <v>2034</v>
      </c>
      <c r="B12" s="49">
        <v>1353.733390420658</v>
      </c>
      <c r="C12" s="50">
        <v>4710.5789254477286</v>
      </c>
      <c r="D12" s="50">
        <v>7696.6680549770917</v>
      </c>
      <c r="E12" s="50">
        <v>7056.7680133277809</v>
      </c>
      <c r="F12" s="50">
        <v>10020.116618075799</v>
      </c>
      <c r="G12" s="17">
        <f t="shared" si="0"/>
        <v>29484.131611828401</v>
      </c>
      <c r="H12" s="17">
        <f t="shared" si="1"/>
        <v>1552.420684464397</v>
      </c>
      <c r="I12" s="17">
        <f t="shared" si="2"/>
        <v>27931.710927364005</v>
      </c>
    </row>
    <row r="13" spans="1:9" ht="15.75" customHeight="1" x14ac:dyDescent="0.25">
      <c r="A13" s="5">
        <f t="shared" si="3"/>
        <v>2035</v>
      </c>
      <c r="B13" s="49">
        <v>1325.7894747664659</v>
      </c>
      <c r="C13" s="50">
        <v>4740.6616290831198</v>
      </c>
      <c r="D13" s="50">
        <v>7696.1920628309617</v>
      </c>
      <c r="E13" s="50">
        <v>6836.3063009460357</v>
      </c>
      <c r="F13" s="50">
        <v>10265.847563515201</v>
      </c>
      <c r="G13" s="17">
        <f t="shared" si="0"/>
        <v>29539.00755637532</v>
      </c>
      <c r="H13" s="17">
        <f t="shared" si="1"/>
        <v>1520.3754435229614</v>
      </c>
      <c r="I13" s="17">
        <f t="shared" si="2"/>
        <v>28018.63211285236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0.60712593571476592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0.58000396887925176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0.86439846440672419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0.85066873635457152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0.86439846440672419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0.85066873635457152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0.40581843723295585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0.37901373565356339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0.83124604099078836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0.81487849083857056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0.83124604099078836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0.81487849083857056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0.90906155986563708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0.89932731780327335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0.89784607612340872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0.88706045580376558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0.89784607612340872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0.88706045580376558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0.89817219082531452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0.1055556</v>
      </c>
    </row>
    <row r="5" spans="1:8" ht="15.75" customHeight="1" x14ac:dyDescent="0.25">
      <c r="B5" s="19" t="s">
        <v>70</v>
      </c>
      <c r="C5" s="101">
        <v>4.8148100000000027E-2</v>
      </c>
    </row>
    <row r="6" spans="1:8" ht="15.75" customHeight="1" x14ac:dyDescent="0.25">
      <c r="B6" s="19" t="s">
        <v>71</v>
      </c>
      <c r="C6" s="101">
        <v>0.32037040000000022</v>
      </c>
    </row>
    <row r="7" spans="1:8" ht="15.75" customHeight="1" x14ac:dyDescent="0.25">
      <c r="B7" s="19" t="s">
        <v>72</v>
      </c>
      <c r="C7" s="101">
        <v>0.37222219999999978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0.14259260000000001</v>
      </c>
    </row>
    <row r="10" spans="1:8" ht="15.75" customHeight="1" x14ac:dyDescent="0.25">
      <c r="B10" s="19" t="s">
        <v>75</v>
      </c>
      <c r="C10" s="101">
        <v>1.11111E-2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82</v>
      </c>
      <c r="C15" s="101">
        <v>0.38426575950470021</v>
      </c>
      <c r="D15" s="101">
        <v>0.38426575950470021</v>
      </c>
      <c r="E15" s="101">
        <v>0.38426575950470021</v>
      </c>
      <c r="F15" s="101">
        <v>0.38426575950470021</v>
      </c>
    </row>
    <row r="16" spans="1:8" ht="15.75" customHeight="1" x14ac:dyDescent="0.25">
      <c r="B16" s="19" t="s">
        <v>83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0.43363631745840392</v>
      </c>
      <c r="D21" s="101">
        <v>0.43363631745840392</v>
      </c>
      <c r="E21" s="101">
        <v>0.43363631745840392</v>
      </c>
      <c r="F21" s="101">
        <v>0.43363631745840392</v>
      </c>
    </row>
    <row r="22" spans="1:8" ht="15.75" customHeight="1" x14ac:dyDescent="0.25">
      <c r="B22" s="19" t="s">
        <v>89</v>
      </c>
      <c r="C22" s="101">
        <v>0.18209792303689601</v>
      </c>
      <c r="D22" s="101">
        <v>0.18209792303689601</v>
      </c>
      <c r="E22" s="101">
        <v>0.18209792303689601</v>
      </c>
      <c r="F22" s="101">
        <v>0.18209792303689601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5.0426016999999997E-2</v>
      </c>
    </row>
    <row r="27" spans="1:8" ht="15.75" customHeight="1" x14ac:dyDescent="0.25">
      <c r="B27" s="19" t="s">
        <v>92</v>
      </c>
      <c r="C27" s="101">
        <v>4.7548858999999999E-2</v>
      </c>
    </row>
    <row r="28" spans="1:8" ht="15.75" customHeight="1" x14ac:dyDescent="0.25">
      <c r="B28" s="19" t="s">
        <v>93</v>
      </c>
      <c r="C28" s="101">
        <v>0.12571258499999999</v>
      </c>
    </row>
    <row r="29" spans="1:8" ht="15.75" customHeight="1" x14ac:dyDescent="0.25">
      <c r="B29" s="19" t="s">
        <v>94</v>
      </c>
      <c r="C29" s="101">
        <v>0.196091977</v>
      </c>
    </row>
    <row r="30" spans="1:8" ht="15.75" customHeight="1" x14ac:dyDescent="0.25">
      <c r="B30" s="19" t="s">
        <v>95</v>
      </c>
      <c r="C30" s="101">
        <v>6.7403012999999998E-2</v>
      </c>
    </row>
    <row r="31" spans="1:8" ht="15.75" customHeight="1" x14ac:dyDescent="0.25">
      <c r="B31" s="19" t="s">
        <v>96</v>
      </c>
      <c r="C31" s="101">
        <v>0.119314141</v>
      </c>
    </row>
    <row r="32" spans="1:8" ht="15.75" customHeight="1" x14ac:dyDescent="0.25">
      <c r="B32" s="19" t="s">
        <v>97</v>
      </c>
      <c r="C32" s="101">
        <v>3.6527864E-2</v>
      </c>
    </row>
    <row r="33" spans="2:3" ht="15.75" customHeight="1" x14ac:dyDescent="0.25">
      <c r="B33" s="19" t="s">
        <v>98</v>
      </c>
      <c r="C33" s="101">
        <v>0.152312374</v>
      </c>
    </row>
    <row r="34" spans="2:3" ht="15.75" customHeight="1" x14ac:dyDescent="0.25">
      <c r="B34" s="19" t="s">
        <v>99</v>
      </c>
      <c r="C34" s="101">
        <v>0.204663171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0.56571320635899591</v>
      </c>
      <c r="D2" s="52">
        <f>IFERROR(1-_xlfn.NORM.DIST(_xlfn.NORM.INV(SUM(D4:D5), 0, 1) + 1, 0, 1, TRUE), "")</f>
        <v>0.56571320635899591</v>
      </c>
      <c r="E2" s="52">
        <f>IFERROR(1-_xlfn.NORM.DIST(_xlfn.NORM.INV(SUM(E4:E5), 0, 1) + 1, 0, 1, TRUE), "")</f>
        <v>0.5489003245052726</v>
      </c>
      <c r="F2" s="52">
        <f>IFERROR(1-_xlfn.NORM.DIST(_xlfn.NORM.INV(SUM(F4:F5), 0, 1) + 1, 0, 1, TRUE), "")</f>
        <v>0.40571757652982099</v>
      </c>
      <c r="G2" s="52">
        <f>IFERROR(1-_xlfn.NORM.DIST(_xlfn.NORM.INV(SUM(G4:G5), 0, 1) + 1, 0, 1, TRUE), "")</f>
        <v>0.42098878903416415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0.31237251692867529</v>
      </c>
      <c r="D3" s="52">
        <f>IFERROR(_xlfn.NORM.DIST(_xlfn.NORM.INV(SUM(D4:D5), 0, 1) + 1, 0, 1, TRUE) - SUM(D4:D5), "")</f>
        <v>0.31237251692867529</v>
      </c>
      <c r="E3" s="52">
        <f>IFERROR(_xlfn.NORM.DIST(_xlfn.NORM.INV(SUM(E4:E5), 0, 1) + 1, 0, 1, TRUE) - SUM(E4:E5), "")</f>
        <v>0.32035618765688967</v>
      </c>
      <c r="F3" s="52">
        <f>IFERROR(_xlfn.NORM.DIST(_xlfn.NORM.INV(SUM(F4:F5), 0, 1) + 1, 0, 1, TRUE) - SUM(F4:F5), "")</f>
        <v>0.37108079374044944</v>
      </c>
      <c r="G3" s="52">
        <f>IFERROR(_xlfn.NORM.DIST(_xlfn.NORM.INV(SUM(G4:G5), 0, 1) + 1, 0, 1, TRUE) - SUM(G4:G5), "")</f>
        <v>0.36733984610097042</v>
      </c>
    </row>
    <row r="4" spans="1:15" ht="15.75" customHeight="1" x14ac:dyDescent="0.25">
      <c r="B4" s="5" t="s">
        <v>104</v>
      </c>
      <c r="C4" s="45">
        <v>7.883543561643841E-2</v>
      </c>
      <c r="D4" s="53">
        <v>7.883543561643841E-2</v>
      </c>
      <c r="E4" s="53">
        <v>9.5080344594594593E-2</v>
      </c>
      <c r="F4" s="53">
        <v>0.15155733108108099</v>
      </c>
      <c r="G4" s="53">
        <v>0.14753636351351401</v>
      </c>
    </row>
    <row r="5" spans="1:15" ht="15.75" customHeight="1" x14ac:dyDescent="0.25">
      <c r="B5" s="5" t="s">
        <v>105</v>
      </c>
      <c r="C5" s="45">
        <v>4.3078841095890399E-2</v>
      </c>
      <c r="D5" s="53">
        <v>4.3078841095890399E-2</v>
      </c>
      <c r="E5" s="53">
        <v>3.5663143243243198E-2</v>
      </c>
      <c r="F5" s="53">
        <v>7.1644298648648602E-2</v>
      </c>
      <c r="G5" s="53">
        <v>6.4135001351351403E-2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0.74829542472685828</v>
      </c>
      <c r="D8" s="52">
        <f>IFERROR(1-_xlfn.NORM.DIST(_xlfn.NORM.INV(SUM(D10:D11), 0, 1) + 1, 0, 1, TRUE), "")</f>
        <v>0.74829542472685828</v>
      </c>
      <c r="E8" s="52">
        <f>IFERROR(1-_xlfn.NORM.DIST(_xlfn.NORM.INV(SUM(E10:E11), 0, 1) + 1, 0, 1, TRUE), "")</f>
        <v>0.78445700575695343</v>
      </c>
      <c r="F8" s="52">
        <f>IFERROR(1-_xlfn.NORM.DIST(_xlfn.NORM.INV(SUM(F10:F11), 0, 1) + 1, 0, 1, TRUE), "")</f>
        <v>0.83285025048157679</v>
      </c>
      <c r="G8" s="52">
        <f>IFERROR(1-_xlfn.NORM.DIST(_xlfn.NORM.INV(SUM(G10:G11), 0, 1) + 1, 0, 1, TRUE), "")</f>
        <v>0.86465701739449596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0.20415929445122397</v>
      </c>
      <c r="D9" s="52">
        <f>IFERROR(_xlfn.NORM.DIST(_xlfn.NORM.INV(SUM(D10:D11), 0, 1) + 1, 0, 1, TRUE) - SUM(D10:D11), "")</f>
        <v>0.20415929445122397</v>
      </c>
      <c r="E9" s="52">
        <f>IFERROR(_xlfn.NORM.DIST(_xlfn.NORM.INV(SUM(E10:E11), 0, 1) + 1, 0, 1, TRUE) - SUM(E10:E11), "")</f>
        <v>0.1786012861349385</v>
      </c>
      <c r="F9" s="52">
        <f>IFERROR(_xlfn.NORM.DIST(_xlfn.NORM.INV(SUM(F10:F11), 0, 1) + 1, 0, 1, TRUE) - SUM(F10:F11), "")</f>
        <v>0.14247096699343242</v>
      </c>
      <c r="G9" s="52">
        <f>IFERROR(_xlfn.NORM.DIST(_xlfn.NORM.INV(SUM(G10:G11), 0, 1) + 1, 0, 1, TRUE) - SUM(G10:G11), "")</f>
        <v>0.11754374206496343</v>
      </c>
    </row>
    <row r="10" spans="1:15" ht="15.75" customHeight="1" x14ac:dyDescent="0.25">
      <c r="B10" s="5" t="s">
        <v>109</v>
      </c>
      <c r="C10" s="45">
        <v>2.9596563013698601E-2</v>
      </c>
      <c r="D10" s="53">
        <v>2.9596563013698601E-2</v>
      </c>
      <c r="E10" s="53">
        <v>2.6053795945945899E-2</v>
      </c>
      <c r="F10" s="53">
        <v>1.7234675675675701E-2</v>
      </c>
      <c r="G10" s="53">
        <v>1.32244202702703E-2</v>
      </c>
    </row>
    <row r="11" spans="1:15" ht="15.75" customHeight="1" x14ac:dyDescent="0.25">
      <c r="B11" s="5" t="s">
        <v>110</v>
      </c>
      <c r="C11" s="45">
        <v>1.7948717808219199E-2</v>
      </c>
      <c r="D11" s="53">
        <v>1.7948717808219199E-2</v>
      </c>
      <c r="E11" s="53">
        <v>1.08879121621622E-2</v>
      </c>
      <c r="F11" s="53">
        <v>7.4441068493150686E-3</v>
      </c>
      <c r="G11" s="53">
        <v>4.57482027027027E-3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0.62359459274999995</v>
      </c>
      <c r="D14" s="54">
        <v>0.59193918951699998</v>
      </c>
      <c r="E14" s="54">
        <v>0.59193918951699998</v>
      </c>
      <c r="F14" s="54">
        <v>0.38638310174000012</v>
      </c>
      <c r="G14" s="54">
        <v>0.38638310174000012</v>
      </c>
      <c r="H14" s="45">
        <v>0.27500000000000002</v>
      </c>
      <c r="I14" s="55">
        <v>0.27500000000000002</v>
      </c>
      <c r="J14" s="55">
        <v>0.27500000000000002</v>
      </c>
      <c r="K14" s="55">
        <v>0.27500000000000002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0.34176475812419399</v>
      </c>
      <c r="D15" s="52">
        <f t="shared" si="0"/>
        <v>0.32441582444992895</v>
      </c>
      <c r="E15" s="52">
        <f t="shared" si="0"/>
        <v>0.32441582444992895</v>
      </c>
      <c r="F15" s="52">
        <f t="shared" si="0"/>
        <v>0.2117595772072175</v>
      </c>
      <c r="G15" s="52">
        <f t="shared" si="0"/>
        <v>0.2117595772072175</v>
      </c>
      <c r="H15" s="52">
        <f t="shared" si="0"/>
        <v>0.1507154</v>
      </c>
      <c r="I15" s="52">
        <f t="shared" si="0"/>
        <v>0.1507154</v>
      </c>
      <c r="J15" s="52">
        <f t="shared" si="0"/>
        <v>0.1507154</v>
      </c>
      <c r="K15" s="52">
        <f t="shared" si="0"/>
        <v>0.1507154</v>
      </c>
      <c r="L15" s="52">
        <f t="shared" si="0"/>
        <v>0.12769704800000001</v>
      </c>
      <c r="M15" s="52">
        <f t="shared" si="0"/>
        <v>0.12769704800000001</v>
      </c>
      <c r="N15" s="52">
        <f t="shared" si="0"/>
        <v>0.12769704800000001</v>
      </c>
      <c r="O15" s="52">
        <f t="shared" si="0"/>
        <v>0.12769704800000001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0.53986826333333293</v>
      </c>
      <c r="D2" s="53">
        <v>0.36057784494382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0.118684952222222</v>
      </c>
      <c r="D3" s="53">
        <v>0.128159826966292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0.29430393555555601</v>
      </c>
      <c r="D4" s="53">
        <v>0.40696189550561801</v>
      </c>
      <c r="E4" s="53">
        <v>0.73861227826087006</v>
      </c>
      <c r="F4" s="53">
        <v>0.484822646739131</v>
      </c>
      <c r="G4" s="53">
        <v>0</v>
      </c>
    </row>
    <row r="5" spans="1:7" x14ac:dyDescent="0.25">
      <c r="B5" s="3" t="s">
        <v>122</v>
      </c>
      <c r="C5" s="52">
        <v>4.7031312222222198E-2</v>
      </c>
      <c r="D5" s="52">
        <v>0.10405767555555601</v>
      </c>
      <c r="E5" s="52">
        <f>1-SUM(E2:E4)</f>
        <v>0.26138772173912994</v>
      </c>
      <c r="F5" s="52">
        <f>1-SUM(F2:F4)</f>
        <v>0.515177353260869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56DE1F-B100-4ADF-8C06-12CD739C7912}"/>
</file>

<file path=customXml/itemProps2.xml><?xml version="1.0" encoding="utf-8"?>
<ds:datastoreItem xmlns:ds="http://schemas.openxmlformats.org/officeDocument/2006/customXml" ds:itemID="{65DBB8FE-9621-4EDA-910A-E64A9BF3F8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2024-03-26T04:24:34Z</dcterms:modified>
</cp:coreProperties>
</file>