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2403343-4049-4A57-8129-217725EECDC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<sst xmlns="http://schemas.openxmlformats.org/spreadsheetml/2006/main" count="2092" uniqueCount="341">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</sst>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1825228.90625</v>
      </c>
    </row>
    <row r="8" spans="1:3" ht="15" customHeight="1" x14ac:dyDescent="0.25">
      <c r="B8" s="5" t="s">
        <v>8</v>
      </c>
      <c r="C8" s="44">
        <v>8.6999999999999994E-2</v>
      </c>
    </row>
    <row r="9" spans="1:3" ht="15" customHeight="1" x14ac:dyDescent="0.25">
      <c r="B9" s="5" t="s">
        <v>9</v>
      </c>
      <c r="C9" s="45">
        <v>2.5000000000000001E-2</v>
      </c>
    </row>
    <row r="10" spans="1:3" ht="15" customHeight="1" x14ac:dyDescent="0.25">
      <c r="B10" s="5" t="s">
        <v>10</v>
      </c>
      <c r="C10" s="45">
        <v>0.42616619110107401</v>
      </c>
    </row>
    <row r="11" spans="1:3" ht="15" customHeight="1" x14ac:dyDescent="0.25">
      <c r="B11" s="5" t="s">
        <v>11</v>
      </c>
      <c r="C11" s="45">
        <v>0.86199999999999999</v>
      </c>
    </row>
    <row r="12" spans="1:3" ht="15" customHeight="1" x14ac:dyDescent="0.25">
      <c r="B12" s="5" t="s">
        <v>12</v>
      </c>
      <c r="C12" s="45">
        <v>0.52</v>
      </c>
    </row>
    <row r="13" spans="1:3" ht="15" customHeight="1" x14ac:dyDescent="0.25">
      <c r="B13" s="5" t="s">
        <v>13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0.1226</v>
      </c>
    </row>
    <row r="24" spans="1:3" ht="15" customHeight="1" x14ac:dyDescent="0.25">
      <c r="B24" s="15" t="s">
        <v>22</v>
      </c>
      <c r="C24" s="45">
        <v>0.47810000000000002</v>
      </c>
    </row>
    <row r="25" spans="1:3" ht="15" customHeight="1" x14ac:dyDescent="0.25">
      <c r="B25" s="15" t="s">
        <v>23</v>
      </c>
      <c r="C25" s="45">
        <v>0.32329999999999998</v>
      </c>
    </row>
    <row r="26" spans="1:3" ht="15" customHeight="1" x14ac:dyDescent="0.25">
      <c r="B26" s="15" t="s">
        <v>24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0.31902004302312198</v>
      </c>
    </row>
    <row r="30" spans="1:3" ht="14.25" customHeight="1" x14ac:dyDescent="0.25">
      <c r="B30" s="25" t="s">
        <v>27</v>
      </c>
      <c r="C30" s="99">
        <v>3.89276953654537E-2</v>
      </c>
    </row>
    <row r="31" spans="1:3" ht="14.25" customHeight="1" x14ac:dyDescent="0.25">
      <c r="B31" s="25" t="s">
        <v>28</v>
      </c>
      <c r="C31" s="99">
        <v>8.8909302097760101E-2</v>
      </c>
    </row>
    <row r="32" spans="1:3" ht="14.25" customHeight="1" x14ac:dyDescent="0.25">
      <c r="B32" s="25" t="s">
        <v>29</v>
      </c>
      <c r="C32" s="99">
        <v>0.55314295951366399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10.801</v>
      </c>
    </row>
    <row r="38" spans="1:5" ht="15" customHeight="1" x14ac:dyDescent="0.25">
      <c r="B38" s="11" t="s">
        <v>34</v>
      </c>
      <c r="C38" s="43">
        <v>19.559259999999998</v>
      </c>
      <c r="D38" s="12"/>
      <c r="E38" s="13"/>
    </row>
    <row r="39" spans="1:5" ht="15" customHeight="1" x14ac:dyDescent="0.25">
      <c r="B39" s="11" t="s">
        <v>35</v>
      </c>
      <c r="C39" s="43">
        <v>23.019259999999999</v>
      </c>
      <c r="D39" s="12"/>
      <c r="E39" s="12"/>
    </row>
    <row r="40" spans="1:5" ht="15" customHeight="1" x14ac:dyDescent="0.25">
      <c r="B40" s="11" t="s">
        <v>36</v>
      </c>
      <c r="C40" s="100">
        <v>0.96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13.336930000000001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8.9353000000000002E-3</v>
      </c>
      <c r="D45" s="12"/>
    </row>
    <row r="46" spans="1:5" ht="15.75" customHeight="1" x14ac:dyDescent="0.25">
      <c r="B46" s="11" t="s">
        <v>41</v>
      </c>
      <c r="C46" s="45">
        <v>9.5860400000000012E-2</v>
      </c>
      <c r="D46" s="12"/>
    </row>
    <row r="47" spans="1:5" ht="15.75" customHeight="1" x14ac:dyDescent="0.25">
      <c r="B47" s="11" t="s">
        <v>42</v>
      </c>
      <c r="C47" s="45">
        <v>0.16790920000000001</v>
      </c>
      <c r="D47" s="12"/>
      <c r="E47" s="13"/>
    </row>
    <row r="48" spans="1:5" ht="15" customHeight="1" x14ac:dyDescent="0.25">
      <c r="B48" s="11" t="s">
        <v>43</v>
      </c>
      <c r="C48" s="46">
        <v>0.72729510000000008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0.55069000000000001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0.1608202752</v>
      </c>
      <c r="C2" s="98">
        <v>0.95</v>
      </c>
      <c r="D2" s="56">
        <v>58.046796887133439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39.880519812243307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414.67441286273032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0.574003752057752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13.01281925603921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13.01281925603921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13.01281925603921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13.01281925603921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13.01281925603921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13.01281925603921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0.22623392060814199</v>
      </c>
      <c r="C16" s="98">
        <v>0.95</v>
      </c>
      <c r="D16" s="56">
        <v>0.71958505593456223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9.5596491969757462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9.5596491969757462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5.8038399999999997E-2</v>
      </c>
      <c r="C21" s="98">
        <v>0.95</v>
      </c>
      <c r="D21" s="56">
        <v>7.0854510124004477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0.48639321707995198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0.20624148480000001</v>
      </c>
      <c r="C27" s="98">
        <v>0.95</v>
      </c>
      <c r="D27" s="56">
        <v>18.574405815047299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0.48848520000000001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113.6877099192675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1.3899999999999999E-2</v>
      </c>
      <c r="C31" s="98">
        <v>0.95</v>
      </c>
      <c r="D31" s="56">
        <v>0.15047472246892171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0.69621730000000004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1.2819199999999999E-2</v>
      </c>
      <c r="C38" s="98">
        <v>0.95</v>
      </c>
      <c r="D38" s="56">
        <v>7.1150145338447288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1.9080100000000003E-2</v>
      </c>
      <c r="C3" s="21">
        <f>frac_mam_1_5months * 2.6</f>
        <v>1.9080100000000003E-2</v>
      </c>
      <c r="D3" s="21">
        <f>frac_mam_6_11months * 2.6</f>
        <v>2.181452E-2</v>
      </c>
      <c r="E3" s="21">
        <f>frac_mam_12_23months * 2.6</f>
        <v>2.698358E-2</v>
      </c>
      <c r="F3" s="21">
        <f>frac_mam_24_59months * 2.6</f>
        <v>1.083108E-2</v>
      </c>
    </row>
    <row r="4" spans="1:6" ht="15.75" customHeight="1" x14ac:dyDescent="0.25">
      <c r="A4" s="3" t="s">
        <v>205</v>
      </c>
      <c r="B4" s="21">
        <f>frac_sam_1month * 2.6</f>
        <v>5.9326800000000001E-3</v>
      </c>
      <c r="C4" s="21">
        <f>frac_sam_1_5months * 2.6</f>
        <v>5.9326800000000001E-3</v>
      </c>
      <c r="D4" s="21">
        <f>frac_sam_6_11months * 2.6</f>
        <v>1.2831000000000001E-3</v>
      </c>
      <c r="E4" s="21">
        <f>frac_sam_12_23months * 2.6</f>
        <v>1.2485200000000001E-3</v>
      </c>
      <c r="F4" s="21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429997.12559999991</v>
      </c>
      <c r="C2" s="49">
        <v>939000</v>
      </c>
      <c r="D2" s="49">
        <v>1808000</v>
      </c>
      <c r="E2" s="49">
        <v>1440000</v>
      </c>
      <c r="F2" s="49">
        <v>1070000</v>
      </c>
      <c r="G2" s="17">
        <f t="shared" ref="G2:G13" si="0">C2+D2+E2+F2</f>
        <v>5257000</v>
      </c>
      <c r="H2" s="17">
        <f t="shared" ref="H2:H13" si="1">(B2 + stillbirth*B2/(1000-stillbirth))/(1-abortion)</f>
        <v>495238.05251242168</v>
      </c>
      <c r="I2" s="17">
        <f t="shared" ref="I2:I13" si="2">G2-H2</f>
        <v>4761761.9474875787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430097.10200000001</v>
      </c>
      <c r="C3" s="50">
        <v>938000</v>
      </c>
      <c r="D3" s="50">
        <v>1827000</v>
      </c>
      <c r="E3" s="50">
        <v>1476000</v>
      </c>
      <c r="F3" s="50">
        <v>1105000</v>
      </c>
      <c r="G3" s="17">
        <f t="shared" si="0"/>
        <v>5346000</v>
      </c>
      <c r="H3" s="17">
        <f t="shared" si="1"/>
        <v>495353.19774173957</v>
      </c>
      <c r="I3" s="17">
        <f t="shared" si="2"/>
        <v>4850646.8022582605</v>
      </c>
    </row>
    <row r="4" spans="1:9" ht="15.75" customHeight="1" x14ac:dyDescent="0.25">
      <c r="A4" s="5">
        <f t="shared" si="3"/>
        <v>2026</v>
      </c>
      <c r="B4" s="49">
        <v>430086.20039999997</v>
      </c>
      <c r="C4" s="50">
        <v>938000</v>
      </c>
      <c r="D4" s="50">
        <v>1842000</v>
      </c>
      <c r="E4" s="50">
        <v>1515000</v>
      </c>
      <c r="F4" s="50">
        <v>1140000</v>
      </c>
      <c r="G4" s="17">
        <f t="shared" si="0"/>
        <v>5435000</v>
      </c>
      <c r="H4" s="17">
        <f t="shared" si="1"/>
        <v>495340.64210629021</v>
      </c>
      <c r="I4" s="17">
        <f t="shared" si="2"/>
        <v>4939659.35789371</v>
      </c>
    </row>
    <row r="5" spans="1:9" ht="15.75" customHeight="1" x14ac:dyDescent="0.25">
      <c r="A5" s="5">
        <f t="shared" si="3"/>
        <v>2027</v>
      </c>
      <c r="B5" s="49">
        <v>429814.67200000002</v>
      </c>
      <c r="C5" s="50">
        <v>943000</v>
      </c>
      <c r="D5" s="50">
        <v>1854000</v>
      </c>
      <c r="E5" s="50">
        <v>1553000</v>
      </c>
      <c r="F5" s="50">
        <v>1173000</v>
      </c>
      <c r="G5" s="17">
        <f t="shared" si="0"/>
        <v>5523000</v>
      </c>
      <c r="H5" s="17">
        <f t="shared" si="1"/>
        <v>495027.91630415805</v>
      </c>
      <c r="I5" s="17">
        <f t="shared" si="2"/>
        <v>5027972.083695842</v>
      </c>
    </row>
    <row r="6" spans="1:9" ht="15.75" customHeight="1" x14ac:dyDescent="0.25">
      <c r="A6" s="5">
        <f t="shared" si="3"/>
        <v>2028</v>
      </c>
      <c r="B6" s="49">
        <v>429283.6081999999</v>
      </c>
      <c r="C6" s="50">
        <v>949000</v>
      </c>
      <c r="D6" s="50">
        <v>1860000</v>
      </c>
      <c r="E6" s="50">
        <v>1591000</v>
      </c>
      <c r="F6" s="50">
        <v>1204000</v>
      </c>
      <c r="G6" s="17">
        <f t="shared" si="0"/>
        <v>5604000</v>
      </c>
      <c r="H6" s="17">
        <f t="shared" si="1"/>
        <v>494416.2773270256</v>
      </c>
      <c r="I6" s="17">
        <f t="shared" si="2"/>
        <v>5109583.7226729747</v>
      </c>
    </row>
    <row r="7" spans="1:9" ht="15.75" customHeight="1" x14ac:dyDescent="0.25">
      <c r="A7" s="5">
        <f t="shared" si="3"/>
        <v>2029</v>
      </c>
      <c r="B7" s="49">
        <v>428453.0627999999</v>
      </c>
      <c r="C7" s="50">
        <v>956000</v>
      </c>
      <c r="D7" s="50">
        <v>1865000</v>
      </c>
      <c r="E7" s="50">
        <v>1628000</v>
      </c>
      <c r="F7" s="50">
        <v>1236000</v>
      </c>
      <c r="G7" s="17">
        <f t="shared" si="0"/>
        <v>5685000</v>
      </c>
      <c r="H7" s="17">
        <f t="shared" si="1"/>
        <v>493459.71817364695</v>
      </c>
      <c r="I7" s="17">
        <f t="shared" si="2"/>
        <v>5191540.2818263527</v>
      </c>
    </row>
    <row r="8" spans="1:9" ht="15.75" customHeight="1" x14ac:dyDescent="0.25">
      <c r="A8" s="5">
        <f t="shared" si="3"/>
        <v>2030</v>
      </c>
      <c r="B8" s="49">
        <v>427346.46500000003</v>
      </c>
      <c r="C8" s="50">
        <v>964000</v>
      </c>
      <c r="D8" s="50">
        <v>1868000</v>
      </c>
      <c r="E8" s="50">
        <v>1662000</v>
      </c>
      <c r="F8" s="50">
        <v>1269000</v>
      </c>
      <c r="G8" s="17">
        <f t="shared" si="0"/>
        <v>5763000</v>
      </c>
      <c r="H8" s="17">
        <f t="shared" si="1"/>
        <v>492185.22281830764</v>
      </c>
      <c r="I8" s="17">
        <f t="shared" si="2"/>
        <v>5270814.7771816924</v>
      </c>
    </row>
    <row r="9" spans="1:9" ht="15.75" customHeight="1" x14ac:dyDescent="0.25">
      <c r="A9" s="5">
        <f t="shared" si="3"/>
        <v>2031</v>
      </c>
      <c r="B9" s="49">
        <v>426967.79920000012</v>
      </c>
      <c r="C9" s="50">
        <v>967571.42857142852</v>
      </c>
      <c r="D9" s="50">
        <v>1876571.4285714291</v>
      </c>
      <c r="E9" s="50">
        <v>1693714.2857142859</v>
      </c>
      <c r="F9" s="50">
        <v>1297428.5714285709</v>
      </c>
      <c r="G9" s="17">
        <f t="shared" si="0"/>
        <v>5835285.7142857146</v>
      </c>
      <c r="H9" s="17">
        <f t="shared" si="1"/>
        <v>491749.10429057718</v>
      </c>
      <c r="I9" s="17">
        <f t="shared" si="2"/>
        <v>5343536.609995137</v>
      </c>
    </row>
    <row r="10" spans="1:9" ht="15.75" customHeight="1" x14ac:dyDescent="0.25">
      <c r="A10" s="5">
        <f t="shared" si="3"/>
        <v>2032</v>
      </c>
      <c r="B10" s="49">
        <v>426520.75594285718</v>
      </c>
      <c r="C10" s="50">
        <v>971795.91836734687</v>
      </c>
      <c r="D10" s="50">
        <v>1883653.0612244899</v>
      </c>
      <c r="E10" s="50">
        <v>1724816.3265306121</v>
      </c>
      <c r="F10" s="50">
        <v>1324918.3673469389</v>
      </c>
      <c r="G10" s="17">
        <f t="shared" si="0"/>
        <v>5905183.673469387</v>
      </c>
      <c r="H10" s="17">
        <f t="shared" si="1"/>
        <v>491234.23379755387</v>
      </c>
      <c r="I10" s="17">
        <f t="shared" si="2"/>
        <v>5413949.4396718331</v>
      </c>
    </row>
    <row r="11" spans="1:9" ht="15.75" customHeight="1" x14ac:dyDescent="0.25">
      <c r="A11" s="5">
        <f t="shared" si="3"/>
        <v>2033</v>
      </c>
      <c r="B11" s="49">
        <v>426011.40673469403</v>
      </c>
      <c r="C11" s="50">
        <v>976623.90670553932</v>
      </c>
      <c r="D11" s="50">
        <v>1889603.4985422741</v>
      </c>
      <c r="E11" s="50">
        <v>1754790.087463557</v>
      </c>
      <c r="F11" s="50">
        <v>1351335.2769679299</v>
      </c>
      <c r="G11" s="17">
        <f t="shared" si="0"/>
        <v>5972352.7696793005</v>
      </c>
      <c r="H11" s="17">
        <f t="shared" si="1"/>
        <v>490647.60403916304</v>
      </c>
      <c r="I11" s="17">
        <f t="shared" si="2"/>
        <v>5481705.1656401372</v>
      </c>
    </row>
    <row r="12" spans="1:9" ht="15.75" customHeight="1" x14ac:dyDescent="0.25">
      <c r="A12" s="5">
        <f t="shared" si="3"/>
        <v>2034</v>
      </c>
      <c r="B12" s="49">
        <v>425468.08312536462</v>
      </c>
      <c r="C12" s="50">
        <v>981427.32194918778</v>
      </c>
      <c r="D12" s="50">
        <v>1894689.7126197419</v>
      </c>
      <c r="E12" s="50">
        <v>1783617.2428154941</v>
      </c>
      <c r="F12" s="50">
        <v>1376811.745106206</v>
      </c>
      <c r="G12" s="17">
        <f t="shared" si="0"/>
        <v>6036546.0224906299</v>
      </c>
      <c r="H12" s="17">
        <f t="shared" si="1"/>
        <v>490021.84514416382</v>
      </c>
      <c r="I12" s="17">
        <f t="shared" si="2"/>
        <v>5546524.1773464661</v>
      </c>
    </row>
    <row r="13" spans="1:9" ht="15.75" customHeight="1" x14ac:dyDescent="0.25">
      <c r="A13" s="5">
        <f t="shared" si="3"/>
        <v>2035</v>
      </c>
      <c r="B13" s="49">
        <v>424923.00811470242</v>
      </c>
      <c r="C13" s="50">
        <v>986059.79651335743</v>
      </c>
      <c r="D13" s="50">
        <v>1899645.3858511341</v>
      </c>
      <c r="E13" s="50">
        <v>1811133.9917891361</v>
      </c>
      <c r="F13" s="50">
        <v>1401499.1372642349</v>
      </c>
      <c r="G13" s="17">
        <f t="shared" si="0"/>
        <v>6098338.3114178628</v>
      </c>
      <c r="H13" s="17">
        <f t="shared" si="1"/>
        <v>489394.06911804067</v>
      </c>
      <c r="I13" s="17">
        <f t="shared" si="2"/>
        <v>5608944.2422998222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0.53579744428640919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0.46393298218799406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0.82642526123432125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0.78117843030272616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0.82642526123432125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0.78117843030272616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0.33780505695101187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0.27666896095216736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0.78628434931438396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0.73394242072328864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0.78628434931438396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0.73394242072328864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0.88188657727468811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0.84844591860425844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0.86780695505945427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0.83114328709546859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0.86780695505945427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0.83114328709546859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2.3424999999999969E-3</v>
      </c>
    </row>
    <row r="4" spans="1:8" ht="15.75" customHeight="1" x14ac:dyDescent="0.25">
      <c r="B4" s="19" t="s">
        <v>69</v>
      </c>
      <c r="C4" s="101">
        <v>6.6525100000000059E-2</v>
      </c>
    </row>
    <row r="5" spans="1:8" ht="15.75" customHeight="1" x14ac:dyDescent="0.25">
      <c r="B5" s="19" t="s">
        <v>70</v>
      </c>
      <c r="C5" s="101">
        <v>3.4683200000000032E-2</v>
      </c>
    </row>
    <row r="6" spans="1:8" ht="15.75" customHeight="1" x14ac:dyDescent="0.25">
      <c r="B6" s="19" t="s">
        <v>71</v>
      </c>
      <c r="C6" s="101">
        <v>0.1965487000000001</v>
      </c>
    </row>
    <row r="7" spans="1:8" ht="15.75" customHeight="1" x14ac:dyDescent="0.25">
      <c r="B7" s="19" t="s">
        <v>72</v>
      </c>
      <c r="C7" s="101">
        <v>0.44584979999999957</v>
      </c>
    </row>
    <row r="8" spans="1:8" ht="15.75" customHeight="1" x14ac:dyDescent="0.25">
      <c r="B8" s="19" t="s">
        <v>73</v>
      </c>
      <c r="C8" s="101">
        <v>3.6609999999999979E-4</v>
      </c>
    </row>
    <row r="9" spans="1:8" ht="15.75" customHeight="1" x14ac:dyDescent="0.25">
      <c r="B9" s="19" t="s">
        <v>74</v>
      </c>
      <c r="C9" s="101">
        <v>0.17018749999999999</v>
      </c>
    </row>
    <row r="10" spans="1:8" ht="15.75" customHeight="1" x14ac:dyDescent="0.25">
      <c r="B10" s="19" t="s">
        <v>75</v>
      </c>
      <c r="C10" s="101">
        <v>8.349710000000013E-2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0.32204468469638381</v>
      </c>
      <c r="D14" s="55">
        <v>0.32204468469638381</v>
      </c>
      <c r="E14" s="55">
        <v>0.32204468469638381</v>
      </c>
      <c r="F14" s="55">
        <v>0.32204468469638381</v>
      </c>
    </row>
    <row r="15" spans="1:8" ht="15.75" customHeight="1" x14ac:dyDescent="0.25">
      <c r="B15" s="19" t="s">
        <v>82</v>
      </c>
      <c r="C15" s="101">
        <v>0.3757329104636849</v>
      </c>
      <c r="D15" s="101">
        <v>0.3757329104636849</v>
      </c>
      <c r="E15" s="101">
        <v>0.3757329104636849</v>
      </c>
      <c r="F15" s="101">
        <v>0.3757329104636849</v>
      </c>
    </row>
    <row r="16" spans="1:8" ht="15.75" customHeight="1" x14ac:dyDescent="0.25">
      <c r="B16" s="19" t="s">
        <v>83</v>
      </c>
      <c r="C16" s="101">
        <v>8.3301158821975311E-3</v>
      </c>
      <c r="D16" s="101">
        <v>8.3301158821975311E-3</v>
      </c>
      <c r="E16" s="101">
        <v>8.3301158821975311E-3</v>
      </c>
      <c r="F16" s="101">
        <v>8.3301158821975311E-3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2.6718060387780372E-4</v>
      </c>
      <c r="D18" s="101">
        <v>2.6718060387780372E-4</v>
      </c>
      <c r="E18" s="101">
        <v>2.6718060387780372E-4</v>
      </c>
      <c r="F18" s="101">
        <v>2.6718060387780372E-4</v>
      </c>
    </row>
    <row r="19" spans="1:8" ht="15.75" customHeight="1" x14ac:dyDescent="0.25">
      <c r="B19" s="19" t="s">
        <v>86</v>
      </c>
      <c r="C19" s="101">
        <v>1.0574113139588261E-2</v>
      </c>
      <c r="D19" s="101">
        <v>1.0574113139588261E-2</v>
      </c>
      <c r="E19" s="101">
        <v>1.0574113139588261E-2</v>
      </c>
      <c r="F19" s="101">
        <v>1.0574113139588261E-2</v>
      </c>
    </row>
    <row r="20" spans="1:8" ht="15.75" customHeight="1" x14ac:dyDescent="0.25">
      <c r="B20" s="19" t="s">
        <v>87</v>
      </c>
      <c r="C20" s="101">
        <v>3.9243099520798568E-2</v>
      </c>
      <c r="D20" s="101">
        <v>3.9243099520798568E-2</v>
      </c>
      <c r="E20" s="101">
        <v>3.9243099520798568E-2</v>
      </c>
      <c r="F20" s="101">
        <v>3.9243099520798568E-2</v>
      </c>
    </row>
    <row r="21" spans="1:8" ht="15.75" customHeight="1" x14ac:dyDescent="0.25">
      <c r="B21" s="19" t="s">
        <v>88</v>
      </c>
      <c r="C21" s="101">
        <v>0.1172818518600829</v>
      </c>
      <c r="D21" s="101">
        <v>0.1172818518600829</v>
      </c>
      <c r="E21" s="101">
        <v>0.1172818518600829</v>
      </c>
      <c r="F21" s="101">
        <v>0.1172818518600829</v>
      </c>
    </row>
    <row r="22" spans="1:8" ht="15.75" customHeight="1" x14ac:dyDescent="0.25">
      <c r="B22" s="19" t="s">
        <v>89</v>
      </c>
      <c r="C22" s="101">
        <v>0.12652604383338609</v>
      </c>
      <c r="D22" s="101">
        <v>0.12652604383338609</v>
      </c>
      <c r="E22" s="101">
        <v>0.12652604383338609</v>
      </c>
      <c r="F22" s="101">
        <v>0.12652604383338609</v>
      </c>
    </row>
    <row r="23" spans="1:8" ht="15.75" customHeight="1" x14ac:dyDescent="0.25">
      <c r="B23" s="27" t="s">
        <v>30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4.9290206000000003E-2</v>
      </c>
    </row>
    <row r="27" spans="1:8" ht="15.75" customHeight="1" x14ac:dyDescent="0.25">
      <c r="B27" s="19" t="s">
        <v>92</v>
      </c>
      <c r="C27" s="101">
        <v>2.8242382999999999E-2</v>
      </c>
    </row>
    <row r="28" spans="1:8" ht="15.75" customHeight="1" x14ac:dyDescent="0.25">
      <c r="B28" s="19" t="s">
        <v>93</v>
      </c>
      <c r="C28" s="101">
        <v>0.34948395100000001</v>
      </c>
    </row>
    <row r="29" spans="1:8" ht="15.75" customHeight="1" x14ac:dyDescent="0.25">
      <c r="B29" s="19" t="s">
        <v>94</v>
      </c>
      <c r="C29" s="101">
        <v>0.20214362399999999</v>
      </c>
    </row>
    <row r="30" spans="1:8" ht="15.75" customHeight="1" x14ac:dyDescent="0.25">
      <c r="B30" s="19" t="s">
        <v>95</v>
      </c>
      <c r="C30" s="101">
        <v>0.105324062</v>
      </c>
    </row>
    <row r="31" spans="1:8" ht="15.75" customHeight="1" x14ac:dyDescent="0.25">
      <c r="B31" s="19" t="s">
        <v>96</v>
      </c>
      <c r="C31" s="101">
        <v>5.5211837999999999E-2</v>
      </c>
    </row>
    <row r="32" spans="1:8" ht="15.75" customHeight="1" x14ac:dyDescent="0.25">
      <c r="B32" s="19" t="s">
        <v>97</v>
      </c>
      <c r="C32" s="101">
        <v>8.5237639999999996E-3</v>
      </c>
    </row>
    <row r="33" spans="2:3" ht="15.75" customHeight="1" x14ac:dyDescent="0.25">
      <c r="B33" s="19" t="s">
        <v>98</v>
      </c>
      <c r="C33" s="101">
        <v>0.16815316199999999</v>
      </c>
    </row>
    <row r="34" spans="2:3" ht="15.75" customHeight="1" x14ac:dyDescent="0.25">
      <c r="B34" s="19" t="s">
        <v>99</v>
      </c>
      <c r="C34" s="101">
        <v>3.3627008999999999E-2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0.30287646133877688</v>
      </c>
      <c r="D2" s="52">
        <f>IFERROR(1-_xlfn.NORM.DIST(_xlfn.NORM.INV(SUM(D4:D5), 0, 1) + 1, 0, 1, TRUE), "")</f>
        <v>0.30287646133877688</v>
      </c>
      <c r="E2" s="52">
        <f>IFERROR(1-_xlfn.NORM.DIST(_xlfn.NORM.INV(SUM(E4:E5), 0, 1) + 1, 0, 1, TRUE), "")</f>
        <v>0.26872002098883241</v>
      </c>
      <c r="F2" s="52">
        <f>IFERROR(1-_xlfn.NORM.DIST(_xlfn.NORM.INV(SUM(F4:F5), 0, 1) + 1, 0, 1, TRUE), "")</f>
        <v>0.15078540460114109</v>
      </c>
      <c r="G2" s="52">
        <f>IFERROR(1-_xlfn.NORM.DIST(_xlfn.NORM.INV(SUM(G4:G5), 0, 1) + 1, 0, 1, TRUE), "")</f>
        <v>0.16095228438042852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0.38287903866122308</v>
      </c>
      <c r="D3" s="52">
        <f>IFERROR(_xlfn.NORM.DIST(_xlfn.NORM.INV(SUM(D4:D5), 0, 1) + 1, 0, 1, TRUE) - SUM(D4:D5), "")</f>
        <v>0.38287903866122308</v>
      </c>
      <c r="E3" s="52">
        <f>IFERROR(_xlfn.NORM.DIST(_xlfn.NORM.INV(SUM(E4:E5), 0, 1) + 1, 0, 1, TRUE) - SUM(E4:E5), "")</f>
        <v>0.38053547901116758</v>
      </c>
      <c r="F3" s="52">
        <f>IFERROR(_xlfn.NORM.DIST(_xlfn.NORM.INV(SUM(F4:F5), 0, 1) + 1, 0, 1, TRUE) - SUM(F4:F5), "")</f>
        <v>0.3360236953988589</v>
      </c>
      <c r="G3" s="52">
        <f>IFERROR(_xlfn.NORM.DIST(_xlfn.NORM.INV(SUM(G4:G5), 0, 1) + 1, 0, 1, TRUE) - SUM(G4:G5), "")</f>
        <v>0.34281701561957145</v>
      </c>
    </row>
    <row r="4" spans="1:15" ht="15.75" customHeight="1" x14ac:dyDescent="0.25">
      <c r="B4" s="5" t="s">
        <v>104</v>
      </c>
      <c r="C4" s="45">
        <v>0.22817280000000001</v>
      </c>
      <c r="D4" s="53">
        <v>0.22817280000000001</v>
      </c>
      <c r="E4" s="53">
        <v>0.2445852</v>
      </c>
      <c r="F4" s="53">
        <v>0.30018359999999999</v>
      </c>
      <c r="G4" s="53">
        <v>0.31933080000000003</v>
      </c>
    </row>
    <row r="5" spans="1:15" ht="15.75" customHeight="1" x14ac:dyDescent="0.25">
      <c r="B5" s="5" t="s">
        <v>105</v>
      </c>
      <c r="C5" s="45">
        <v>8.6071700000000001E-2</v>
      </c>
      <c r="D5" s="53">
        <v>8.6071700000000001E-2</v>
      </c>
      <c r="E5" s="53">
        <v>0.1061593</v>
      </c>
      <c r="F5" s="53">
        <v>0.21300730000000001</v>
      </c>
      <c r="G5" s="53">
        <v>0.1768999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0.91001320031227306</v>
      </c>
      <c r="D8" s="52">
        <f>IFERROR(1-_xlfn.NORM.DIST(_xlfn.NORM.INV(SUM(D10:D11), 0, 1) + 1, 0, 1, TRUE), "")</f>
        <v>0.91001320031227306</v>
      </c>
      <c r="E8" s="52">
        <f>IFERROR(1-_xlfn.NORM.DIST(_xlfn.NORM.INV(SUM(E10:E11), 0, 1) + 1, 0, 1, TRUE), "")</f>
        <v>0.91472366966221252</v>
      </c>
      <c r="F8" s="52">
        <f>IFERROR(1-_xlfn.NORM.DIST(_xlfn.NORM.INV(SUM(F10:F11), 0, 1) + 1, 0, 1, TRUE), "")</f>
        <v>0.90238842198608749</v>
      </c>
      <c r="G8" s="52">
        <f>IFERROR(1-_xlfn.NORM.DIST(_xlfn.NORM.INV(SUM(G10:G11), 0, 1) + 1, 0, 1, TRUE), "")</f>
        <v>0.93550232588005555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8.0366499687726911E-2</v>
      </c>
      <c r="D9" s="52">
        <f>IFERROR(_xlfn.NORM.DIST(_xlfn.NORM.INV(SUM(D10:D11), 0, 1) + 1, 0, 1, TRUE) - SUM(D10:D11), "")</f>
        <v>8.0366499687726911E-2</v>
      </c>
      <c r="E9" s="52">
        <f>IFERROR(_xlfn.NORM.DIST(_xlfn.NORM.INV(SUM(E10:E11), 0, 1) + 1, 0, 1, TRUE) - SUM(E10:E11), "")</f>
        <v>7.6392630337787482E-2</v>
      </c>
      <c r="F9" s="52">
        <f>IFERROR(_xlfn.NORM.DIST(_xlfn.NORM.INV(SUM(F10:F11), 0, 1) + 1, 0, 1, TRUE) - SUM(F10:F11), "")</f>
        <v>8.6753078013912466E-2</v>
      </c>
      <c r="G9" s="52">
        <f>IFERROR(_xlfn.NORM.DIST(_xlfn.NORM.INV(SUM(G10:G11), 0, 1) + 1, 0, 1, TRUE) - SUM(G10:G11), "")</f>
        <v>5.8597774119944407E-2</v>
      </c>
    </row>
    <row r="10" spans="1:15" ht="15.75" customHeight="1" x14ac:dyDescent="0.25">
      <c r="B10" s="5" t="s">
        <v>109</v>
      </c>
      <c r="C10" s="45">
        <v>7.3385000000000004E-3</v>
      </c>
      <c r="D10" s="53">
        <v>7.3385000000000004E-3</v>
      </c>
      <c r="E10" s="53">
        <v>8.3902000000000004E-3</v>
      </c>
      <c r="F10" s="53">
        <v>1.03783E-2</v>
      </c>
      <c r="G10" s="53">
        <v>4.1657999999999999E-3</v>
      </c>
    </row>
    <row r="11" spans="1:15" ht="15.75" customHeight="1" x14ac:dyDescent="0.25">
      <c r="B11" s="5" t="s">
        <v>110</v>
      </c>
      <c r="C11" s="45">
        <v>2.2818000000000001E-3</v>
      </c>
      <c r="D11" s="53">
        <v>2.2818000000000001E-3</v>
      </c>
      <c r="E11" s="53">
        <v>4.9350000000000002E-4</v>
      </c>
      <c r="F11" s="53">
        <v>4.8020000000000002E-4</v>
      </c>
      <c r="G11" s="53">
        <v>1.7340999999999999E-3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0.63745839999999998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0.1352931</v>
      </c>
      <c r="D3" s="53">
        <v>0.1694262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0.19128139999999999</v>
      </c>
      <c r="D4" s="53">
        <v>0.25796720000000001</v>
      </c>
      <c r="E4" s="53">
        <v>0.90781040000000002</v>
      </c>
      <c r="F4" s="53">
        <v>0.72040629999999994</v>
      </c>
      <c r="G4" s="53">
        <v>0</v>
      </c>
    </row>
    <row r="5" spans="1:7" x14ac:dyDescent="0.25">
      <c r="B5" s="3" t="s">
        <v>122</v>
      </c>
      <c r="C5" s="52">
        <v>3.5967199999999998E-2</v>
      </c>
      <c r="D5" s="52">
        <v>5.2636799999999997E-2</v>
      </c>
      <c r="E5" s="52">
        <f>1-SUM(E2:E4)</f>
        <v>9.2189599999999983E-2</v>
      </c>
      <c r="F5" s="52">
        <f>1-SUM(F2:F4)</f>
        <v>0.27959370000000006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BBA145-F589-496A-9044-7C9A543E9888}"/>
</file>

<file path=customXml/itemProps2.xml><?xml version="1.0" encoding="utf-8"?>
<ds:datastoreItem xmlns:ds="http://schemas.openxmlformats.org/officeDocument/2006/customXml" ds:itemID="{0D104E17-5024-401F-BFC6-F816123E97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2024-03-26T04:24:34Z</dcterms:modified>
</cp:coreProperties>
</file>