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944DEB0-08BA-4735-B7C9-3612A6F081FA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3" i="2"/>
  <c r="A32" i="2"/>
  <c r="A31" i="2"/>
  <c r="A29" i="2"/>
  <c r="A28" i="2"/>
  <c r="A27" i="2"/>
  <c r="A26" i="2"/>
  <c r="A25" i="2"/>
  <c r="A24" i="2"/>
  <c r="A23" i="2"/>
  <c r="A21" i="2"/>
  <c r="A20" i="2"/>
  <c r="A19" i="2"/>
  <c r="A18" i="2"/>
  <c r="A17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<sst xmlns="http://schemas.openxmlformats.org/spreadsheetml/2006/main" count="2092" uniqueCount="341">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</sst>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77464.384765625</v>
      </c>
    </row>
    <row r="8" spans="1:3" ht="15" customHeight="1" x14ac:dyDescent="0.25">
      <c r="B8" s="5" t="s">
        <v>8</v>
      </c>
      <c r="C8" s="44">
        <v>0.14000000000000001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0.85866676330566405</v>
      </c>
    </row>
    <row r="11" spans="1:3" ht="15" customHeight="1" x14ac:dyDescent="0.25">
      <c r="B11" s="5" t="s">
        <v>11</v>
      </c>
      <c r="C11" s="45">
        <v>0.86699999999999999</v>
      </c>
    </row>
    <row r="12" spans="1:3" ht="15" customHeight="1" x14ac:dyDescent="0.25">
      <c r="B12" s="5" t="s">
        <v>12</v>
      </c>
      <c r="C12" s="45">
        <v>0.83599999999999997</v>
      </c>
    </row>
    <row r="13" spans="1:3" ht="15" customHeight="1" x14ac:dyDescent="0.25">
      <c r="B13" s="5" t="s">
        <v>13</v>
      </c>
      <c r="C13" s="45">
        <v>0.47499999999999998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0.17369999999999999</v>
      </c>
    </row>
    <row r="24" spans="1:3" ht="15" customHeight="1" x14ac:dyDescent="0.25">
      <c r="B24" s="15" t="s">
        <v>22</v>
      </c>
      <c r="C24" s="45">
        <v>0.52529999999999999</v>
      </c>
    </row>
    <row r="25" spans="1:3" ht="15" customHeight="1" x14ac:dyDescent="0.25">
      <c r="B25" s="15" t="s">
        <v>23</v>
      </c>
      <c r="C25" s="45">
        <v>0.26540000000000002</v>
      </c>
    </row>
    <row r="26" spans="1:3" ht="15" customHeight="1" x14ac:dyDescent="0.25">
      <c r="B26" s="15" t="s">
        <v>24</v>
      </c>
      <c r="C26" s="45">
        <v>3.5600000000000007E-2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0.33107179923216201</v>
      </c>
    </row>
    <row r="30" spans="1:3" ht="14.25" customHeight="1" x14ac:dyDescent="0.25">
      <c r="B30" s="25" t="s">
        <v>27</v>
      </c>
      <c r="C30" s="99">
        <v>6.1996951349659497E-2</v>
      </c>
    </row>
    <row r="31" spans="1:3" ht="14.25" customHeight="1" x14ac:dyDescent="0.25">
      <c r="B31" s="25" t="s">
        <v>28</v>
      </c>
      <c r="C31" s="99">
        <v>0.10389744297197299</v>
      </c>
    </row>
    <row r="32" spans="1:3" ht="14.25" customHeight="1" x14ac:dyDescent="0.25">
      <c r="B32" s="25" t="s">
        <v>29</v>
      </c>
      <c r="C32" s="99">
        <v>0.50303380644620499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16.85031</v>
      </c>
    </row>
    <row r="38" spans="1:5" ht="15" customHeight="1" x14ac:dyDescent="0.25">
      <c r="B38" s="11" t="s">
        <v>34</v>
      </c>
      <c r="C38" s="43">
        <v>23.219449999999998</v>
      </c>
      <c r="D38" s="12"/>
      <c r="E38" s="13"/>
    </row>
    <row r="39" spans="1:5" ht="15" customHeight="1" x14ac:dyDescent="0.25">
      <c r="B39" s="11" t="s">
        <v>35</v>
      </c>
      <c r="C39" s="43">
        <v>27.678370000000001</v>
      </c>
      <c r="D39" s="12"/>
      <c r="E39" s="12"/>
    </row>
    <row r="40" spans="1:5" ht="15" customHeight="1" x14ac:dyDescent="0.25">
      <c r="B40" s="11" t="s">
        <v>36</v>
      </c>
      <c r="C40" s="100">
        <v>1.1200000000000001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13.08864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9.8307999999999989E-3</v>
      </c>
      <c r="D45" s="12"/>
    </row>
    <row r="46" spans="1:5" ht="15.75" customHeight="1" x14ac:dyDescent="0.25">
      <c r="B46" s="11" t="s">
        <v>41</v>
      </c>
      <c r="C46" s="45">
        <v>0.1056308</v>
      </c>
      <c r="D46" s="12"/>
    </row>
    <row r="47" spans="1:5" ht="15.75" customHeight="1" x14ac:dyDescent="0.25">
      <c r="B47" s="11" t="s">
        <v>42</v>
      </c>
      <c r="C47" s="45">
        <v>7.1650999999999992E-2</v>
      </c>
      <c r="D47" s="12"/>
      <c r="E47" s="13"/>
    </row>
    <row r="48" spans="1:5" ht="15" customHeight="1" x14ac:dyDescent="0.25">
      <c r="B48" s="11" t="s">
        <v>43</v>
      </c>
      <c r="C48" s="46">
        <v>0.81288740000000004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0.56878600000000001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0.15618451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0.15865342023000001</v>
      </c>
      <c r="C2" s="98">
        <v>0.95</v>
      </c>
      <c r="D2" s="56">
        <v>60.485902574974247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39.935189433056237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452.91394116290678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0.70869763079820258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13.067488876852151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13.067488876852151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13.067488876852151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13.067488876852151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13.067488876852151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13.067488876852151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0.22034640788630999</v>
      </c>
      <c r="C16" s="98">
        <v>0.95</v>
      </c>
      <c r="D16" s="56">
        <v>0.77775449539503461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10.429698010738489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10.429698010738489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0.30158800000000002</v>
      </c>
      <c r="C21" s="98">
        <v>0.95</v>
      </c>
      <c r="D21" s="56">
        <v>7.1524381906876151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22.579312803378102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9.186699999999999E-3</v>
      </c>
      <c r="C23" s="98">
        <v>0.95</v>
      </c>
      <c r="D23" s="56">
        <v>4.3139060578863351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0.73091813298543007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0.20346263502</v>
      </c>
      <c r="C27" s="98">
        <v>0.95</v>
      </c>
      <c r="D27" s="56">
        <v>18.690391823443861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0.39697460000000001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119.254602366377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1.867912036673709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0.33231739999999999</v>
      </c>
      <c r="C32" s="98">
        <v>0.95</v>
      </c>
      <c r="D32" s="56">
        <v>1.6681309666930351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0.90989199999999992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1.28822E-2</v>
      </c>
      <c r="C38" s="98">
        <v>0.95</v>
      </c>
      <c r="D38" s="56">
        <v>2.4011122949653489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0.40319179999999999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0.20044413999999999</v>
      </c>
      <c r="C3" s="21">
        <f>frac_mam_1_5months * 2.6</f>
        <v>0.20044413999999999</v>
      </c>
      <c r="D3" s="21">
        <f>frac_mam_6_11months * 2.6</f>
        <v>0.10880818</v>
      </c>
      <c r="E3" s="21">
        <f>frac_mam_12_23months * 2.6</f>
        <v>9.2596139999999993E-2</v>
      </c>
      <c r="F3" s="21">
        <f>frac_mam_24_59months * 2.6</f>
        <v>0.12196938000000002</v>
      </c>
    </row>
    <row r="4" spans="1:6" ht="15.75" customHeight="1" x14ac:dyDescent="0.25">
      <c r="A4" s="3" t="s">
        <v>205</v>
      </c>
      <c r="B4" s="21">
        <f>frac_sam_1month * 2.6</f>
        <v>0.21043412</v>
      </c>
      <c r="C4" s="21">
        <f>frac_sam_1_5months * 2.6</f>
        <v>0.21043412</v>
      </c>
      <c r="D4" s="21">
        <f>frac_sam_6_11months * 2.6</f>
        <v>0.11026392</v>
      </c>
      <c r="E4" s="21">
        <f>frac_sam_12_23months * 2.6</f>
        <v>3.5477260000000004E-2</v>
      </c>
      <c r="F4" s="21">
        <f>frac_sam_24_59months * 2.6</f>
        <v>2.1400080000000002E-2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15042.9642</v>
      </c>
      <c r="C2" s="49">
        <v>34000</v>
      </c>
      <c r="D2" s="49">
        <v>70000</v>
      </c>
      <c r="E2" s="49">
        <v>51000</v>
      </c>
      <c r="F2" s="49">
        <v>48000</v>
      </c>
      <c r="G2" s="17">
        <f t="shared" ref="G2:G13" si="0">C2+D2+E2+F2</f>
        <v>203000</v>
      </c>
      <c r="H2" s="17">
        <f t="shared" ref="H2:H13" si="1">(B2 + stillbirth*B2/(1000-stillbirth))/(1-abortion)</f>
        <v>17320.9856455599</v>
      </c>
      <c r="I2" s="17">
        <f t="shared" ref="I2:I13" si="2">G2-H2</f>
        <v>185679.01435444009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14899.691999999999</v>
      </c>
      <c r="C3" s="50">
        <v>34000</v>
      </c>
      <c r="D3" s="50">
        <v>69000</v>
      </c>
      <c r="E3" s="50">
        <v>53000</v>
      </c>
      <c r="F3" s="50">
        <v>47000</v>
      </c>
      <c r="G3" s="17">
        <f t="shared" si="0"/>
        <v>203000</v>
      </c>
      <c r="H3" s="17">
        <f t="shared" si="1"/>
        <v>17156.017113652619</v>
      </c>
      <c r="I3" s="17">
        <f t="shared" si="2"/>
        <v>185843.9828863474</v>
      </c>
    </row>
    <row r="4" spans="1:9" ht="15.75" customHeight="1" x14ac:dyDescent="0.25">
      <c r="A4" s="5">
        <f t="shared" si="3"/>
        <v>2026</v>
      </c>
      <c r="B4" s="49">
        <v>14735.6792</v>
      </c>
      <c r="C4" s="50">
        <v>33000</v>
      </c>
      <c r="D4" s="50">
        <v>68000</v>
      </c>
      <c r="E4" s="50">
        <v>55000</v>
      </c>
      <c r="F4" s="50">
        <v>46000</v>
      </c>
      <c r="G4" s="17">
        <f t="shared" si="0"/>
        <v>202000</v>
      </c>
      <c r="H4" s="17">
        <f t="shared" si="1"/>
        <v>16967.167142548649</v>
      </c>
      <c r="I4" s="17">
        <f t="shared" si="2"/>
        <v>185032.83285745134</v>
      </c>
    </row>
    <row r="5" spans="1:9" ht="15.75" customHeight="1" x14ac:dyDescent="0.25">
      <c r="A5" s="5">
        <f t="shared" si="3"/>
        <v>2027</v>
      </c>
      <c r="B5" s="49">
        <v>14570.0512</v>
      </c>
      <c r="C5" s="50">
        <v>33000</v>
      </c>
      <c r="D5" s="50">
        <v>67000</v>
      </c>
      <c r="E5" s="50">
        <v>58000</v>
      </c>
      <c r="F5" s="50">
        <v>45000</v>
      </c>
      <c r="G5" s="17">
        <f t="shared" si="0"/>
        <v>203000</v>
      </c>
      <c r="H5" s="17">
        <f t="shared" si="1"/>
        <v>16776.457374689013</v>
      </c>
      <c r="I5" s="17">
        <f t="shared" si="2"/>
        <v>186223.54262531098</v>
      </c>
    </row>
    <row r="6" spans="1:9" ht="15.75" customHeight="1" x14ac:dyDescent="0.25">
      <c r="A6" s="5">
        <f t="shared" si="3"/>
        <v>2028</v>
      </c>
      <c r="B6" s="49">
        <v>14402.808000000001</v>
      </c>
      <c r="C6" s="50">
        <v>34000</v>
      </c>
      <c r="D6" s="50">
        <v>65000</v>
      </c>
      <c r="E6" s="50">
        <v>61000</v>
      </c>
      <c r="F6" s="50">
        <v>44000</v>
      </c>
      <c r="G6" s="17">
        <f t="shared" si="0"/>
        <v>204000</v>
      </c>
      <c r="H6" s="17">
        <f t="shared" si="1"/>
        <v>16583.887810073717</v>
      </c>
      <c r="I6" s="17">
        <f t="shared" si="2"/>
        <v>187416.11218992629</v>
      </c>
    </row>
    <row r="7" spans="1:9" ht="15.75" customHeight="1" x14ac:dyDescent="0.25">
      <c r="A7" s="5">
        <f t="shared" si="3"/>
        <v>2029</v>
      </c>
      <c r="B7" s="49">
        <v>14233.9496</v>
      </c>
      <c r="C7" s="50">
        <v>34000</v>
      </c>
      <c r="D7" s="50">
        <v>65000</v>
      </c>
      <c r="E7" s="50">
        <v>62000</v>
      </c>
      <c r="F7" s="50">
        <v>42000</v>
      </c>
      <c r="G7" s="17">
        <f t="shared" si="0"/>
        <v>203000</v>
      </c>
      <c r="H7" s="17">
        <f t="shared" si="1"/>
        <v>16389.458448702757</v>
      </c>
      <c r="I7" s="17">
        <f t="shared" si="2"/>
        <v>186610.54155129724</v>
      </c>
    </row>
    <row r="8" spans="1:9" ht="15.75" customHeight="1" x14ac:dyDescent="0.25">
      <c r="A8" s="5">
        <f t="shared" si="3"/>
        <v>2030</v>
      </c>
      <c r="B8" s="49">
        <v>14046.45</v>
      </c>
      <c r="C8" s="50">
        <v>34000</v>
      </c>
      <c r="D8" s="50">
        <v>63000</v>
      </c>
      <c r="E8" s="50">
        <v>64000</v>
      </c>
      <c r="F8" s="50">
        <v>43000</v>
      </c>
      <c r="G8" s="17">
        <f t="shared" si="0"/>
        <v>204000</v>
      </c>
      <c r="H8" s="17">
        <f t="shared" si="1"/>
        <v>16173.564969401103</v>
      </c>
      <c r="I8" s="17">
        <f t="shared" si="2"/>
        <v>187826.43503059889</v>
      </c>
    </row>
    <row r="9" spans="1:9" ht="15.75" customHeight="1" x14ac:dyDescent="0.25">
      <c r="A9" s="5">
        <f t="shared" si="3"/>
        <v>2031</v>
      </c>
      <c r="B9" s="49">
        <v>13904.09082857143</v>
      </c>
      <c r="C9" s="50">
        <v>34000</v>
      </c>
      <c r="D9" s="50">
        <v>62000</v>
      </c>
      <c r="E9" s="50">
        <v>65857.142857142855</v>
      </c>
      <c r="F9" s="50">
        <v>42285.714285714283</v>
      </c>
      <c r="G9" s="17">
        <f t="shared" si="0"/>
        <v>204142.85714285713</v>
      </c>
      <c r="H9" s="17">
        <f t="shared" si="1"/>
        <v>16009.647729949847</v>
      </c>
      <c r="I9" s="17">
        <f t="shared" si="2"/>
        <v>188133.20941290728</v>
      </c>
    </row>
    <row r="10" spans="1:9" ht="15.75" customHeight="1" x14ac:dyDescent="0.25">
      <c r="A10" s="5">
        <f t="shared" si="3"/>
        <v>2032</v>
      </c>
      <c r="B10" s="49">
        <v>13761.862089795921</v>
      </c>
      <c r="C10" s="50">
        <v>34000</v>
      </c>
      <c r="D10" s="50">
        <v>61000</v>
      </c>
      <c r="E10" s="50">
        <v>67693.8775510204</v>
      </c>
      <c r="F10" s="50">
        <v>41612.244897959179</v>
      </c>
      <c r="G10" s="17">
        <f t="shared" si="0"/>
        <v>204306.12244897959</v>
      </c>
      <c r="H10" s="17">
        <f t="shared" si="1"/>
        <v>15845.880675135166</v>
      </c>
      <c r="I10" s="17">
        <f t="shared" si="2"/>
        <v>188460.24177384441</v>
      </c>
    </row>
    <row r="11" spans="1:9" ht="15.75" customHeight="1" x14ac:dyDescent="0.25">
      <c r="A11" s="5">
        <f t="shared" si="3"/>
        <v>2033</v>
      </c>
      <c r="B11" s="49">
        <v>13622.745359766761</v>
      </c>
      <c r="C11" s="50">
        <v>34142.857142857138</v>
      </c>
      <c r="D11" s="50">
        <v>60000</v>
      </c>
      <c r="E11" s="50">
        <v>69507.288629737595</v>
      </c>
      <c r="F11" s="50">
        <v>40985.422740524773</v>
      </c>
      <c r="G11" s="17">
        <f t="shared" si="0"/>
        <v>204635.56851311951</v>
      </c>
      <c r="H11" s="17">
        <f t="shared" si="1"/>
        <v>15685.696894076091</v>
      </c>
      <c r="I11" s="17">
        <f t="shared" si="2"/>
        <v>188949.87161904341</v>
      </c>
    </row>
    <row r="12" spans="1:9" ht="15.75" customHeight="1" x14ac:dyDescent="0.25">
      <c r="A12" s="5">
        <f t="shared" si="3"/>
        <v>2034</v>
      </c>
      <c r="B12" s="49">
        <v>13487.415954019159</v>
      </c>
      <c r="C12" s="50">
        <v>34306.122448979593</v>
      </c>
      <c r="D12" s="50">
        <v>59000</v>
      </c>
      <c r="E12" s="50">
        <v>71151.187005414395</v>
      </c>
      <c r="F12" s="50">
        <v>40411.911703456877</v>
      </c>
      <c r="G12" s="17">
        <f t="shared" si="0"/>
        <v>204869.22115785087</v>
      </c>
      <c r="H12" s="17">
        <f t="shared" si="1"/>
        <v>15529.873968274249</v>
      </c>
      <c r="I12" s="17">
        <f t="shared" si="2"/>
        <v>189339.34718957663</v>
      </c>
    </row>
    <row r="13" spans="1:9" ht="15.75" customHeight="1" x14ac:dyDescent="0.25">
      <c r="A13" s="5">
        <f t="shared" si="3"/>
        <v>2035</v>
      </c>
      <c r="B13" s="49">
        <v>13356.64566173618</v>
      </c>
      <c r="C13" s="50">
        <v>34349.854227405252</v>
      </c>
      <c r="D13" s="50">
        <v>58142.857142857138</v>
      </c>
      <c r="E13" s="50">
        <v>72601.356577616447</v>
      </c>
      <c r="F13" s="50">
        <v>39899.327661093579</v>
      </c>
      <c r="G13" s="17">
        <f t="shared" si="0"/>
        <v>204993.39560897244</v>
      </c>
      <c r="H13" s="17">
        <f t="shared" si="1"/>
        <v>15379.300562302893</v>
      </c>
      <c r="I13" s="17">
        <f t="shared" si="2"/>
        <v>189614.09504666954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0.62496287132426109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0.60400352785337108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0.87299831049652443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0.86285888823248069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0.87299831049652443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0.86285888823248069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0.42412583278345917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0.40267021432772976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0.84156303767068508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0.82940434867876855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0.84156303767068508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0.82940434867876855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0.91510705774666246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0.90797508863563403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0.90455888940015272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0.89664084491598239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0.90455888940015272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0.89664084491598239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0.88587731811697601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0.10673638932636099</v>
      </c>
    </row>
    <row r="5" spans="1:8" ht="15.75" customHeight="1" x14ac:dyDescent="0.25">
      <c r="B5" s="19" t="s">
        <v>70</v>
      </c>
      <c r="C5" s="101">
        <v>0.14920298507970139</v>
      </c>
    </row>
    <row r="6" spans="1:8" ht="15.75" customHeight="1" x14ac:dyDescent="0.25">
      <c r="B6" s="19" t="s">
        <v>71</v>
      </c>
      <c r="C6" s="101">
        <v>0.17029788297021189</v>
      </c>
    </row>
    <row r="7" spans="1:8" ht="15.75" customHeight="1" x14ac:dyDescent="0.25">
      <c r="B7" s="19" t="s">
        <v>72</v>
      </c>
      <c r="C7" s="101">
        <v>0.36466676353332361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0.13035388696461131</v>
      </c>
    </row>
    <row r="10" spans="1:8" ht="15.75" customHeight="1" x14ac:dyDescent="0.25">
      <c r="B10" s="19" t="s">
        <v>75</v>
      </c>
      <c r="C10" s="101">
        <v>7.8742092125790683E-2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0.1381909780135985</v>
      </c>
      <c r="D14" s="55">
        <v>0.1381909780135985</v>
      </c>
      <c r="E14" s="55">
        <v>0.1381909780135985</v>
      </c>
      <c r="F14" s="55">
        <v>0.1381909780135985</v>
      </c>
    </row>
    <row r="15" spans="1:8" ht="15.75" customHeight="1" x14ac:dyDescent="0.25">
      <c r="B15" s="19" t="s">
        <v>82</v>
      </c>
      <c r="C15" s="101">
        <v>0.2353941846260775</v>
      </c>
      <c r="D15" s="101">
        <v>0.2353941846260775</v>
      </c>
      <c r="E15" s="101">
        <v>0.2353941846260775</v>
      </c>
      <c r="F15" s="101">
        <v>0.2353941846260775</v>
      </c>
    </row>
    <row r="16" spans="1:8" ht="15.75" customHeight="1" x14ac:dyDescent="0.25">
      <c r="B16" s="19" t="s">
        <v>83</v>
      </c>
      <c r="C16" s="101">
        <v>4.4784880476669023E-2</v>
      </c>
      <c r="D16" s="101">
        <v>4.4784880476669023E-2</v>
      </c>
      <c r="E16" s="101">
        <v>4.4784880476669023E-2</v>
      </c>
      <c r="F16" s="101">
        <v>4.4784880476669023E-2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5.9933805013520101E-2</v>
      </c>
      <c r="D18" s="101">
        <v>5.9933805013520101E-2</v>
      </c>
      <c r="E18" s="101">
        <v>5.9933805013520101E-2</v>
      </c>
      <c r="F18" s="101">
        <v>5.9933805013520101E-2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9.8836406755454131E-2</v>
      </c>
      <c r="D20" s="101">
        <v>9.8836406755454131E-2</v>
      </c>
      <c r="E20" s="101">
        <v>9.8836406755454131E-2</v>
      </c>
      <c r="F20" s="101">
        <v>9.8836406755454131E-2</v>
      </c>
    </row>
    <row r="21" spans="1:8" ht="15.75" customHeight="1" x14ac:dyDescent="0.25">
      <c r="B21" s="19" t="s">
        <v>88</v>
      </c>
      <c r="C21" s="101">
        <v>0.2833137125298032</v>
      </c>
      <c r="D21" s="101">
        <v>0.2833137125298032</v>
      </c>
      <c r="E21" s="101">
        <v>0.2833137125298032</v>
      </c>
      <c r="F21" s="101">
        <v>0.2833137125298032</v>
      </c>
    </row>
    <row r="22" spans="1:8" ht="15.75" customHeight="1" x14ac:dyDescent="0.25">
      <c r="B22" s="19" t="s">
        <v>89</v>
      </c>
      <c r="C22" s="101">
        <v>0.13954603258487749</v>
      </c>
      <c r="D22" s="101">
        <v>0.13954603258487749</v>
      </c>
      <c r="E22" s="101">
        <v>0.13954603258487749</v>
      </c>
      <c r="F22" s="101">
        <v>0.13954603258487749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5.6908684000000001E-2</v>
      </c>
    </row>
    <row r="27" spans="1:8" ht="15.75" customHeight="1" x14ac:dyDescent="0.25">
      <c r="B27" s="19" t="s">
        <v>92</v>
      </c>
      <c r="C27" s="101">
        <v>0.147893197</v>
      </c>
    </row>
    <row r="28" spans="1:8" ht="15.75" customHeight="1" x14ac:dyDescent="0.25">
      <c r="B28" s="19" t="s">
        <v>93</v>
      </c>
      <c r="C28" s="101">
        <v>0.14146481499999999</v>
      </c>
    </row>
    <row r="29" spans="1:8" ht="15.75" customHeight="1" x14ac:dyDescent="0.25">
      <c r="B29" s="19" t="s">
        <v>94</v>
      </c>
      <c r="C29" s="101">
        <v>0.127987182</v>
      </c>
    </row>
    <row r="30" spans="1:8" ht="15.75" customHeight="1" x14ac:dyDescent="0.25">
      <c r="B30" s="19" t="s">
        <v>95</v>
      </c>
      <c r="C30" s="101">
        <v>5.0805205000000013E-2</v>
      </c>
    </row>
    <row r="31" spans="1:8" ht="15.75" customHeight="1" x14ac:dyDescent="0.25">
      <c r="B31" s="19" t="s">
        <v>96</v>
      </c>
      <c r="C31" s="101">
        <v>0.14241514399999999</v>
      </c>
    </row>
    <row r="32" spans="1:8" ht="15.75" customHeight="1" x14ac:dyDescent="0.25">
      <c r="B32" s="19" t="s">
        <v>97</v>
      </c>
      <c r="C32" s="101">
        <v>2.5668638000000001E-2</v>
      </c>
    </row>
    <row r="33" spans="2:3" ht="15.75" customHeight="1" x14ac:dyDescent="0.25">
      <c r="B33" s="19" t="s">
        <v>98</v>
      </c>
      <c r="C33" s="101">
        <v>0.108201272</v>
      </c>
    </row>
    <row r="34" spans="2:3" ht="15.75" customHeight="1" x14ac:dyDescent="0.25">
      <c r="B34" s="19" t="s">
        <v>99</v>
      </c>
      <c r="C34" s="101">
        <v>0.19865586199999999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0.54057462583763716</v>
      </c>
      <c r="D2" s="52">
        <f>IFERROR(1-_xlfn.NORM.DIST(_xlfn.NORM.INV(SUM(D4:D5), 0, 1) + 1, 0, 1, TRUE), "")</f>
        <v>0.54057462583763716</v>
      </c>
      <c r="E2" s="52">
        <f>IFERROR(1-_xlfn.NORM.DIST(_xlfn.NORM.INV(SUM(E4:E5), 0, 1) + 1, 0, 1, TRUE), "")</f>
        <v>0.7029535077498299</v>
      </c>
      <c r="F2" s="52">
        <f>IFERROR(1-_xlfn.NORM.DIST(_xlfn.NORM.INV(SUM(F4:F5), 0, 1) + 1, 0, 1, TRUE), "")</f>
        <v>0.52839302398010557</v>
      </c>
      <c r="G2" s="52">
        <f>IFERROR(1-_xlfn.NORM.DIST(_xlfn.NORM.INV(SUM(G4:G5), 0, 1) + 1, 0, 1, TRUE), "")</f>
        <v>0.65521607595634679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0.32416877416236284</v>
      </c>
      <c r="D3" s="52">
        <f>IFERROR(_xlfn.NORM.DIST(_xlfn.NORM.INV(SUM(D4:D5), 0, 1) + 1, 0, 1, TRUE) - SUM(D4:D5), "")</f>
        <v>0.32416877416236284</v>
      </c>
      <c r="E3" s="52">
        <f>IFERROR(_xlfn.NORM.DIST(_xlfn.NORM.INV(SUM(E4:E5), 0, 1) + 1, 0, 1, TRUE) - SUM(E4:E5), "")</f>
        <v>0.23439799225017016</v>
      </c>
      <c r="F3" s="52">
        <f>IFERROR(_xlfn.NORM.DIST(_xlfn.NORM.INV(SUM(F4:F5), 0, 1) + 1, 0, 1, TRUE) - SUM(F4:F5), "")</f>
        <v>0.32957417601989436</v>
      </c>
      <c r="G3" s="52">
        <f>IFERROR(_xlfn.NORM.DIST(_xlfn.NORM.INV(SUM(G4:G5), 0, 1) + 1, 0, 1, TRUE) - SUM(G4:G5), "")</f>
        <v>0.26394362404365312</v>
      </c>
    </row>
    <row r="4" spans="1:15" ht="15.75" customHeight="1" x14ac:dyDescent="0.25">
      <c r="B4" s="5" t="s">
        <v>104</v>
      </c>
      <c r="C4" s="45">
        <v>9.3425999999999995E-2</v>
      </c>
      <c r="D4" s="53">
        <v>9.3425999999999995E-2</v>
      </c>
      <c r="E4" s="53">
        <v>4.45937E-2</v>
      </c>
      <c r="F4" s="53">
        <v>9.1402900000000009E-2</v>
      </c>
      <c r="G4" s="53">
        <v>6.11955E-2</v>
      </c>
    </row>
    <row r="5" spans="1:15" ht="15.75" customHeight="1" x14ac:dyDescent="0.25">
      <c r="B5" s="5" t="s">
        <v>105</v>
      </c>
      <c r="C5" s="45">
        <v>4.1830600000000003E-2</v>
      </c>
      <c r="D5" s="53">
        <v>4.1830600000000003E-2</v>
      </c>
      <c r="E5" s="53">
        <v>1.8054799999999999E-2</v>
      </c>
      <c r="F5" s="53">
        <v>5.0629899999999999E-2</v>
      </c>
      <c r="G5" s="53">
        <v>1.96448E-2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0.50103203834345922</v>
      </c>
      <c r="D8" s="52">
        <f>IFERROR(1-_xlfn.NORM.DIST(_xlfn.NORM.INV(SUM(D10:D11), 0, 1) + 1, 0, 1, TRUE), "")</f>
        <v>0.50103203834345922</v>
      </c>
      <c r="E8" s="52">
        <f>IFERROR(1-_xlfn.NORM.DIST(_xlfn.NORM.INV(SUM(E10:E11), 0, 1) + 1, 0, 1, TRUE), "")</f>
        <v>0.64690748625615746</v>
      </c>
      <c r="F8" s="52">
        <f>IFERROR(1-_xlfn.NORM.DIST(_xlfn.NORM.INV(SUM(F10:F11), 0, 1) + 1, 0, 1, TRUE), "")</f>
        <v>0.74282560257230168</v>
      </c>
      <c r="G8" s="52">
        <f>IFERROR(1-_xlfn.NORM.DIST(_xlfn.NORM.INV(SUM(G10:G11), 0, 1) + 1, 0, 1, TRUE), "")</f>
        <v>0.72471861636851709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0.34093786165654083</v>
      </c>
      <c r="D9" s="52">
        <f>IFERROR(_xlfn.NORM.DIST(_xlfn.NORM.INV(SUM(D10:D11), 0, 1) + 1, 0, 1, TRUE) - SUM(D10:D11), "")</f>
        <v>0.34093786165654083</v>
      </c>
      <c r="E9" s="52">
        <f>IFERROR(_xlfn.NORM.DIST(_xlfn.NORM.INV(SUM(E10:E11), 0, 1) + 1, 0, 1, TRUE) - SUM(E10:E11), "")</f>
        <v>0.26883401374384253</v>
      </c>
      <c r="F9" s="52">
        <f>IFERROR(_xlfn.NORM.DIST(_xlfn.NORM.INV(SUM(F10:F11), 0, 1) + 1, 0, 1, TRUE) - SUM(F10:F11), "")</f>
        <v>0.20791539742769832</v>
      </c>
      <c r="G9" s="52">
        <f>IFERROR(_xlfn.NORM.DIST(_xlfn.NORM.INV(SUM(G10:G11), 0, 1) + 1, 0, 1, TRUE) - SUM(G10:G11), "")</f>
        <v>0.22013928363148291</v>
      </c>
    </row>
    <row r="10" spans="1:15" ht="15.75" customHeight="1" x14ac:dyDescent="0.25">
      <c r="B10" s="5" t="s">
        <v>109</v>
      </c>
      <c r="C10" s="45">
        <v>7.7093899999999993E-2</v>
      </c>
      <c r="D10" s="53">
        <v>7.7093899999999993E-2</v>
      </c>
      <c r="E10" s="53">
        <v>4.1849299999999999E-2</v>
      </c>
      <c r="F10" s="53">
        <v>3.5613899999999997E-2</v>
      </c>
      <c r="G10" s="53">
        <v>4.6911300000000003E-2</v>
      </c>
    </row>
    <row r="11" spans="1:15" ht="15.75" customHeight="1" x14ac:dyDescent="0.25">
      <c r="B11" s="5" t="s">
        <v>110</v>
      </c>
      <c r="C11" s="45">
        <v>8.09362E-2</v>
      </c>
      <c r="D11" s="53">
        <v>8.09362E-2</v>
      </c>
      <c r="E11" s="53">
        <v>4.2409200000000001E-2</v>
      </c>
      <c r="F11" s="53">
        <v>1.36451E-2</v>
      </c>
      <c r="G11" s="53">
        <v>8.2307999999999999E-3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0.35552159999999999</v>
      </c>
      <c r="D2" s="53">
        <v>0.33231739999999999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0.1800283</v>
      </c>
      <c r="D3" s="53">
        <v>0.1106779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0.29858469999999998</v>
      </c>
      <c r="D4" s="53">
        <v>0.34923300000000002</v>
      </c>
      <c r="E4" s="53">
        <v>0.68055690000000002</v>
      </c>
      <c r="F4" s="53">
        <v>0.52035169999999997</v>
      </c>
      <c r="G4" s="53">
        <v>0</v>
      </c>
    </row>
    <row r="5" spans="1:7" x14ac:dyDescent="0.25">
      <c r="B5" s="3" t="s">
        <v>122</v>
      </c>
      <c r="C5" s="52">
        <v>0.1658654</v>
      </c>
      <c r="D5" s="52">
        <v>0.2077717</v>
      </c>
      <c r="E5" s="52">
        <f>1-SUM(E2:E4)</f>
        <v>0.31944309999999998</v>
      </c>
      <c r="F5" s="52">
        <f>1-SUM(F2:F4)</f>
        <v>0.47964830000000003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902D96-249C-406E-8FCC-FA3A536A1D0B}"/>
</file>

<file path=customXml/itemProps2.xml><?xml version="1.0" encoding="utf-8"?>
<ds:datastoreItem xmlns:ds="http://schemas.openxmlformats.org/officeDocument/2006/customXml" ds:itemID="{D3A130EC-8CF7-44AD-BEB2-033A892DD0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2024-03-26T04:24:36Z</dcterms:modified>
</cp:coreProperties>
</file>