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2CCEF46-7479-470A-A653-9AFD69013B8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<sst xmlns="http://schemas.openxmlformats.org/spreadsheetml/2006/main" count="2092" uniqueCount="341">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</sst>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1065094.578125</v>
      </c>
    </row>
    <row r="8" spans="1:3" ht="15" customHeight="1" x14ac:dyDescent="0.25">
      <c r="B8" s="5" t="s">
        <v>8</v>
      </c>
      <c r="C8" s="44">
        <v>0.16500000000000001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0.48369369506835902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0.63900000000000001</v>
      </c>
    </row>
    <row r="13" spans="1:3" ht="15" customHeight="1" x14ac:dyDescent="0.25">
      <c r="B13" s="5" t="s">
        <v>13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0.14680000000000001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0.28989999999999999</v>
      </c>
    </row>
    <row r="26" spans="1:3" ht="15" customHeight="1" x14ac:dyDescent="0.25">
      <c r="B26" s="15" t="s">
        <v>24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0.113828003000999</v>
      </c>
    </row>
    <row r="30" spans="1:3" ht="14.25" customHeight="1" x14ac:dyDescent="0.25">
      <c r="B30" s="25" t="s">
        <v>27</v>
      </c>
      <c r="C30" s="99">
        <v>0.86686825779453802</v>
      </c>
    </row>
    <row r="31" spans="1:3" ht="14.25" customHeight="1" x14ac:dyDescent="0.25">
      <c r="B31" s="25" t="s">
        <v>28</v>
      </c>
      <c r="C31" s="99">
        <v>1.7877388634686599E-2</v>
      </c>
    </row>
    <row r="32" spans="1:3" ht="14.25" customHeight="1" x14ac:dyDescent="0.25">
      <c r="B32" s="25" t="s">
        <v>29</v>
      </c>
      <c r="C32" s="99">
        <v>1.42635056977604E-3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9.5039800000000003</v>
      </c>
    </row>
    <row r="38" spans="1:5" ht="15" customHeight="1" x14ac:dyDescent="0.25">
      <c r="B38" s="11" t="s">
        <v>34</v>
      </c>
      <c r="C38" s="43">
        <v>14.23409</v>
      </c>
      <c r="D38" s="12"/>
      <c r="E38" s="13"/>
    </row>
    <row r="39" spans="1:5" ht="15" customHeight="1" x14ac:dyDescent="0.25">
      <c r="B39" s="11" t="s">
        <v>35</v>
      </c>
      <c r="C39" s="43">
        <v>16.555910000000001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8.2260899999999992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7.1935000000000002E-3</v>
      </c>
      <c r="D45" s="12"/>
    </row>
    <row r="46" spans="1:5" ht="15.75" customHeight="1" x14ac:dyDescent="0.25">
      <c r="B46" s="11" t="s">
        <v>41</v>
      </c>
      <c r="C46" s="45">
        <v>7.7293600000000004E-2</v>
      </c>
      <c r="D46" s="12"/>
    </row>
    <row r="47" spans="1:5" ht="15.75" customHeight="1" x14ac:dyDescent="0.25">
      <c r="B47" s="11" t="s">
        <v>42</v>
      </c>
      <c r="C47" s="45">
        <v>7.4160000000000004E-2</v>
      </c>
      <c r="D47" s="12"/>
      <c r="E47" s="13"/>
    </row>
    <row r="48" spans="1:5" ht="15" customHeight="1" x14ac:dyDescent="0.25">
      <c r="B48" s="11" t="s">
        <v>43</v>
      </c>
      <c r="C48" s="46">
        <v>0.84135289999999996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0.62768099999999993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0.16542924122</v>
      </c>
      <c r="C2" s="98">
        <v>0.95</v>
      </c>
      <c r="D2" s="56">
        <v>46.657462083638059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42.717327128317891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236.1160204529337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0.97263747145843082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13.73503902833848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13.73503902833848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13.73503902833848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13.73503902833848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13.73503902833848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13.73503902833848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0.237512345991895</v>
      </c>
      <c r="C16" s="98">
        <v>0.95</v>
      </c>
      <c r="D16" s="56">
        <v>0.47428176618855961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5.4969809474092566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5.4969809474092566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0.2250375</v>
      </c>
      <c r="C21" s="98">
        <v>0.95</v>
      </c>
      <c r="D21" s="56">
        <v>8.8005415971440346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4.1947599999999988E-2</v>
      </c>
      <c r="C23" s="98">
        <v>0.95</v>
      </c>
      <c r="D23" s="56">
        <v>4.5831213765060994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0.68858724983404196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0.21215218227999999</v>
      </c>
      <c r="C27" s="98">
        <v>0.95</v>
      </c>
      <c r="D27" s="56">
        <v>19.732801874256189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0.52924979999999999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87.693263589511574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0.2992427386952129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0.26074360000000002</v>
      </c>
      <c r="C32" s="98">
        <v>0.95</v>
      </c>
      <c r="D32" s="56">
        <v>0.98736889208471235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0.84396990000000005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0.306954</v>
      </c>
      <c r="C38" s="98">
        <v>0.95</v>
      </c>
      <c r="D38" s="56">
        <v>6.3501454073226729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0.57343129999999998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5.2626079999999999E-2</v>
      </c>
      <c r="C3" s="21">
        <f>frac_mam_1_5months * 2.6</f>
        <v>5.2626079999999999E-2</v>
      </c>
      <c r="D3" s="21">
        <f>frac_mam_6_11months * 2.6</f>
        <v>4.9901279999999999E-2</v>
      </c>
      <c r="E3" s="21">
        <f>frac_mam_12_23months * 2.6</f>
        <v>4.3799860000000003E-2</v>
      </c>
      <c r="F3" s="21">
        <f>frac_mam_24_59months * 2.6</f>
        <v>2.9735419999999999E-2</v>
      </c>
    </row>
    <row r="4" spans="1:6" ht="15.75" customHeight="1" x14ac:dyDescent="0.25">
      <c r="A4" s="3" t="s">
        <v>205</v>
      </c>
      <c r="B4" s="21">
        <f>frac_sam_1month * 2.6</f>
        <v>2.0528560000000005E-2</v>
      </c>
      <c r="C4" s="21">
        <f>frac_sam_1_5months * 2.6</f>
        <v>2.0528560000000005E-2</v>
      </c>
      <c r="D4" s="21">
        <f>frac_sam_6_11months * 2.6</f>
        <v>5.2805999999999999E-3</v>
      </c>
      <c r="E4" s="21">
        <f>frac_sam_12_23months * 2.6</f>
        <v>2.1885499999999999E-2</v>
      </c>
      <c r="F4" s="21">
        <f>frac_sam_24_59months * 2.6</f>
        <v>9.0194000000000003E-3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198165.04680000001</v>
      </c>
      <c r="C2" s="49">
        <v>486000</v>
      </c>
      <c r="D2" s="49">
        <v>960000</v>
      </c>
      <c r="E2" s="49">
        <v>812000</v>
      </c>
      <c r="F2" s="49">
        <v>615000</v>
      </c>
      <c r="G2" s="17">
        <f t="shared" ref="G2:G13" si="0">C2+D2+E2+F2</f>
        <v>2873000</v>
      </c>
      <c r="H2" s="17">
        <f t="shared" ref="H2:H13" si="1">(B2 + stillbirth*B2/(1000-stillbirth))/(1-abortion)</f>
        <v>227055.330767693</v>
      </c>
      <c r="I2" s="17">
        <f t="shared" ref="I2:I13" si="2">G2-H2</f>
        <v>2645944.669232307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197505.405</v>
      </c>
      <c r="C3" s="50">
        <v>482000</v>
      </c>
      <c r="D3" s="50">
        <v>966000</v>
      </c>
      <c r="E3" s="50">
        <v>829000</v>
      </c>
      <c r="F3" s="50">
        <v>633000</v>
      </c>
      <c r="G3" s="17">
        <f t="shared" si="0"/>
        <v>2910000</v>
      </c>
      <c r="H3" s="17">
        <f t="shared" si="1"/>
        <v>226299.52044944672</v>
      </c>
      <c r="I3" s="17">
        <f t="shared" si="2"/>
        <v>2683700.4795505535</v>
      </c>
    </row>
    <row r="4" spans="1:9" ht="15.75" customHeight="1" x14ac:dyDescent="0.25">
      <c r="A4" s="5">
        <f t="shared" si="3"/>
        <v>2026</v>
      </c>
      <c r="B4" s="49">
        <v>196623.0962</v>
      </c>
      <c r="C4" s="50">
        <v>477000</v>
      </c>
      <c r="D4" s="50">
        <v>969000</v>
      </c>
      <c r="E4" s="50">
        <v>846000</v>
      </c>
      <c r="F4" s="50">
        <v>651000</v>
      </c>
      <c r="G4" s="17">
        <f t="shared" si="0"/>
        <v>2943000</v>
      </c>
      <c r="H4" s="17">
        <f t="shared" si="1"/>
        <v>225288.58073198263</v>
      </c>
      <c r="I4" s="17">
        <f t="shared" si="2"/>
        <v>2717711.4192680172</v>
      </c>
    </row>
    <row r="5" spans="1:9" ht="15.75" customHeight="1" x14ac:dyDescent="0.25">
      <c r="A5" s="5">
        <f t="shared" si="3"/>
        <v>2027</v>
      </c>
      <c r="B5" s="49">
        <v>195627.03159999999</v>
      </c>
      <c r="C5" s="50">
        <v>472000</v>
      </c>
      <c r="D5" s="50">
        <v>972000</v>
      </c>
      <c r="E5" s="50">
        <v>862000</v>
      </c>
      <c r="F5" s="50">
        <v>669000</v>
      </c>
      <c r="G5" s="17">
        <f t="shared" si="0"/>
        <v>2975000</v>
      </c>
      <c r="H5" s="17">
        <f t="shared" si="1"/>
        <v>224147.30087021546</v>
      </c>
      <c r="I5" s="17">
        <f t="shared" si="2"/>
        <v>2750852.6991297845</v>
      </c>
    </row>
    <row r="6" spans="1:9" ht="15.75" customHeight="1" x14ac:dyDescent="0.25">
      <c r="A6" s="5">
        <f t="shared" si="3"/>
        <v>2028</v>
      </c>
      <c r="B6" s="49">
        <v>194500.3385999999</v>
      </c>
      <c r="C6" s="50">
        <v>467000</v>
      </c>
      <c r="D6" s="50">
        <v>973000</v>
      </c>
      <c r="E6" s="50">
        <v>878000</v>
      </c>
      <c r="F6" s="50">
        <v>686000</v>
      </c>
      <c r="G6" s="17">
        <f t="shared" si="0"/>
        <v>3004000</v>
      </c>
      <c r="H6" s="17">
        <f t="shared" si="1"/>
        <v>222856.34842466709</v>
      </c>
      <c r="I6" s="17">
        <f t="shared" si="2"/>
        <v>2781143.651575333</v>
      </c>
    </row>
    <row r="7" spans="1:9" ht="15.75" customHeight="1" x14ac:dyDescent="0.25">
      <c r="A7" s="5">
        <f t="shared" si="3"/>
        <v>2029</v>
      </c>
      <c r="B7" s="49">
        <v>193227.49019999991</v>
      </c>
      <c r="C7" s="50">
        <v>463000</v>
      </c>
      <c r="D7" s="50">
        <v>971000</v>
      </c>
      <c r="E7" s="50">
        <v>892000</v>
      </c>
      <c r="F7" s="50">
        <v>703000</v>
      </c>
      <c r="G7" s="17">
        <f t="shared" si="0"/>
        <v>3029000</v>
      </c>
      <c r="H7" s="17">
        <f t="shared" si="1"/>
        <v>221397.93272953792</v>
      </c>
      <c r="I7" s="17">
        <f t="shared" si="2"/>
        <v>2807602.0672704619</v>
      </c>
    </row>
    <row r="8" spans="1:9" ht="15.75" customHeight="1" x14ac:dyDescent="0.25">
      <c r="A8" s="5">
        <f t="shared" si="3"/>
        <v>2030</v>
      </c>
      <c r="B8" s="49">
        <v>191828.723</v>
      </c>
      <c r="C8" s="50">
        <v>461000</v>
      </c>
      <c r="D8" s="50">
        <v>967000</v>
      </c>
      <c r="E8" s="50">
        <v>905000</v>
      </c>
      <c r="F8" s="50">
        <v>721000</v>
      </c>
      <c r="G8" s="17">
        <f t="shared" si="0"/>
        <v>3054000</v>
      </c>
      <c r="H8" s="17">
        <f t="shared" si="1"/>
        <v>219795.24065850122</v>
      </c>
      <c r="I8" s="17">
        <f t="shared" si="2"/>
        <v>2834204.7593414988</v>
      </c>
    </row>
    <row r="9" spans="1:9" ht="15.75" customHeight="1" x14ac:dyDescent="0.25">
      <c r="A9" s="5">
        <f t="shared" si="3"/>
        <v>2031</v>
      </c>
      <c r="B9" s="49">
        <v>190923.53388571431</v>
      </c>
      <c r="C9" s="50">
        <v>457428.57142857142</v>
      </c>
      <c r="D9" s="50">
        <v>968000</v>
      </c>
      <c r="E9" s="50">
        <v>918285.71428571432</v>
      </c>
      <c r="F9" s="50">
        <v>736142.85714285716</v>
      </c>
      <c r="G9" s="17">
        <f t="shared" si="0"/>
        <v>3079857.1428571427</v>
      </c>
      <c r="H9" s="17">
        <f t="shared" si="1"/>
        <v>218758.08492861671</v>
      </c>
      <c r="I9" s="17">
        <f t="shared" si="2"/>
        <v>2861099.0579285258</v>
      </c>
    </row>
    <row r="10" spans="1:9" ht="15.75" customHeight="1" x14ac:dyDescent="0.25">
      <c r="A10" s="5">
        <f t="shared" si="3"/>
        <v>2032</v>
      </c>
      <c r="B10" s="49">
        <v>189983.26658367351</v>
      </c>
      <c r="C10" s="50">
        <v>453918.36734693882</v>
      </c>
      <c r="D10" s="50">
        <v>968285.71428571432</v>
      </c>
      <c r="E10" s="50">
        <v>931040.81632653065</v>
      </c>
      <c r="F10" s="50">
        <v>750877.55102040817</v>
      </c>
      <c r="G10" s="17">
        <f t="shared" si="0"/>
        <v>3104122.448979592</v>
      </c>
      <c r="H10" s="17">
        <f t="shared" si="1"/>
        <v>217680.73699706956</v>
      </c>
      <c r="I10" s="17">
        <f t="shared" si="2"/>
        <v>2886441.7119825222</v>
      </c>
    </row>
    <row r="11" spans="1:9" ht="15.75" customHeight="1" x14ac:dyDescent="0.25">
      <c r="A11" s="5">
        <f t="shared" si="3"/>
        <v>2033</v>
      </c>
      <c r="B11" s="49">
        <v>189034.71949562681</v>
      </c>
      <c r="C11" s="50">
        <v>450620.99125364429</v>
      </c>
      <c r="D11" s="50">
        <v>968183.67346938781</v>
      </c>
      <c r="E11" s="50">
        <v>943189.50437317789</v>
      </c>
      <c r="F11" s="50">
        <v>765145.77259475214</v>
      </c>
      <c r="G11" s="17">
        <f t="shared" si="0"/>
        <v>3127139.9416909623</v>
      </c>
      <c r="H11" s="17">
        <f t="shared" si="1"/>
        <v>216593.90217779623</v>
      </c>
      <c r="I11" s="17">
        <f t="shared" si="2"/>
        <v>2910546.0395131661</v>
      </c>
    </row>
    <row r="12" spans="1:9" ht="15.75" customHeight="1" x14ac:dyDescent="0.25">
      <c r="A12" s="5">
        <f t="shared" si="3"/>
        <v>2034</v>
      </c>
      <c r="B12" s="49">
        <v>188092.96062357351</v>
      </c>
      <c r="C12" s="50">
        <v>447566.84714702202</v>
      </c>
      <c r="D12" s="50">
        <v>967638.48396501469</v>
      </c>
      <c r="E12" s="50">
        <v>954788.00499791757</v>
      </c>
      <c r="F12" s="50">
        <v>778880.88296543097</v>
      </c>
      <c r="G12" s="17">
        <f t="shared" si="0"/>
        <v>3148874.2190753855</v>
      </c>
      <c r="H12" s="17">
        <f t="shared" si="1"/>
        <v>215514.84522173632</v>
      </c>
      <c r="I12" s="17">
        <f t="shared" si="2"/>
        <v>2933359.373853649</v>
      </c>
    </row>
    <row r="13" spans="1:9" ht="15.75" customHeight="1" x14ac:dyDescent="0.25">
      <c r="A13" s="5">
        <f t="shared" si="3"/>
        <v>2035</v>
      </c>
      <c r="B13" s="49">
        <v>187177.62091265549</v>
      </c>
      <c r="C13" s="50">
        <v>444790.68245373952</v>
      </c>
      <c r="D13" s="50">
        <v>966872.55310287396</v>
      </c>
      <c r="E13" s="50">
        <v>965757.71999762009</v>
      </c>
      <c r="F13" s="50">
        <v>792149.58053192112</v>
      </c>
      <c r="G13" s="17">
        <f t="shared" si="0"/>
        <v>3169570.5360861546</v>
      </c>
      <c r="H13" s="17">
        <f t="shared" si="1"/>
        <v>214466.0590498891</v>
      </c>
      <c r="I13" s="17">
        <f t="shared" si="2"/>
        <v>2955104.4770362657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0.61297694828780314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0.59285241374098863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0.86725569503599487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0.8572745981259452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0.86725569503599487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0.8572745981259452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0.41176272367102684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0.39156073619568982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0.83466820935188679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0.82273766747102617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0.83466820935188679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0.82273766747102617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0.91107451886846202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0.90402355661182743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0.90008000682671152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0.89226037293456617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0.90008000682671152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0.89226037293456617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0.90454371897670893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7.7452100000000051E-2</v>
      </c>
    </row>
    <row r="5" spans="1:8" ht="15.75" customHeight="1" x14ac:dyDescent="0.25">
      <c r="B5" s="19" t="s">
        <v>70</v>
      </c>
      <c r="C5" s="101">
        <v>2.7733600000000049E-2</v>
      </c>
    </row>
    <row r="6" spans="1:8" ht="15.75" customHeight="1" x14ac:dyDescent="0.25">
      <c r="B6" s="19" t="s">
        <v>71</v>
      </c>
      <c r="C6" s="101">
        <v>0.16728139999999991</v>
      </c>
    </row>
    <row r="7" spans="1:8" ht="15.75" customHeight="1" x14ac:dyDescent="0.25">
      <c r="B7" s="19" t="s">
        <v>72</v>
      </c>
      <c r="C7" s="101">
        <v>0.43133549999999909</v>
      </c>
    </row>
    <row r="8" spans="1:8" ht="15.75" customHeight="1" x14ac:dyDescent="0.25">
      <c r="B8" s="19" t="s">
        <v>73</v>
      </c>
      <c r="C8" s="101">
        <v>9.3167000000000041E-3</v>
      </c>
    </row>
    <row r="9" spans="1:8" ht="15.75" customHeight="1" x14ac:dyDescent="0.25">
      <c r="B9" s="19" t="s">
        <v>74</v>
      </c>
      <c r="C9" s="101">
        <v>0.2029222000000008</v>
      </c>
    </row>
    <row r="10" spans="1:8" ht="15.75" customHeight="1" x14ac:dyDescent="0.25">
      <c r="B10" s="19" t="s">
        <v>75</v>
      </c>
      <c r="C10" s="101">
        <v>8.3958499999999908E-2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0.32066211308131543</v>
      </c>
      <c r="D14" s="55">
        <v>0.32066211308131543</v>
      </c>
      <c r="E14" s="55">
        <v>0.32066211308131543</v>
      </c>
      <c r="F14" s="55">
        <v>0.32066211308131543</v>
      </c>
    </row>
    <row r="15" spans="1:8" ht="15.75" customHeight="1" x14ac:dyDescent="0.25">
      <c r="B15" s="19" t="s">
        <v>82</v>
      </c>
      <c r="C15" s="101">
        <v>0.40880962009481991</v>
      </c>
      <c r="D15" s="101">
        <v>0.40880962009481991</v>
      </c>
      <c r="E15" s="101">
        <v>0.40880962009481991</v>
      </c>
      <c r="F15" s="101">
        <v>0.40880962009481991</v>
      </c>
    </row>
    <row r="16" spans="1:8" ht="15.75" customHeight="1" x14ac:dyDescent="0.25">
      <c r="B16" s="19" t="s">
        <v>83</v>
      </c>
      <c r="C16" s="101">
        <v>1.389605921598821E-2</v>
      </c>
      <c r="D16" s="101">
        <v>1.389605921598821E-2</v>
      </c>
      <c r="E16" s="101">
        <v>1.389605921598821E-2</v>
      </c>
      <c r="F16" s="101">
        <v>1.389605921598821E-2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2.2400301830658709E-2</v>
      </c>
      <c r="D19" s="101">
        <v>2.2400301830658709E-2</v>
      </c>
      <c r="E19" s="101">
        <v>2.2400301830658709E-2</v>
      </c>
      <c r="F19" s="101">
        <v>2.2400301830658709E-2</v>
      </c>
    </row>
    <row r="20" spans="1:8" ht="15.75" customHeight="1" x14ac:dyDescent="0.25">
      <c r="B20" s="19" t="s">
        <v>87</v>
      </c>
      <c r="C20" s="101">
        <v>1.215411425305395E-2</v>
      </c>
      <c r="D20" s="101">
        <v>1.215411425305395E-2</v>
      </c>
      <c r="E20" s="101">
        <v>1.215411425305395E-2</v>
      </c>
      <c r="F20" s="101">
        <v>1.215411425305395E-2</v>
      </c>
    </row>
    <row r="21" spans="1:8" ht="15.75" customHeight="1" x14ac:dyDescent="0.25">
      <c r="B21" s="19" t="s">
        <v>88</v>
      </c>
      <c r="C21" s="101">
        <v>0.11903384826955</v>
      </c>
      <c r="D21" s="101">
        <v>0.11903384826955</v>
      </c>
      <c r="E21" s="101">
        <v>0.11903384826955</v>
      </c>
      <c r="F21" s="101">
        <v>0.11903384826955</v>
      </c>
    </row>
    <row r="22" spans="1:8" ht="15.75" customHeight="1" x14ac:dyDescent="0.25">
      <c r="B22" s="19" t="s">
        <v>89</v>
      </c>
      <c r="C22" s="101">
        <v>0.1030439432546139</v>
      </c>
      <c r="D22" s="101">
        <v>0.1030439432546139</v>
      </c>
      <c r="E22" s="101">
        <v>0.1030439432546139</v>
      </c>
      <c r="F22" s="101">
        <v>0.1030439432546139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2.3295386000000001E-2</v>
      </c>
    </row>
    <row r="27" spans="1:8" ht="15.75" customHeight="1" x14ac:dyDescent="0.25">
      <c r="B27" s="19" t="s">
        <v>92</v>
      </c>
      <c r="C27" s="101">
        <v>9.7438085999999993E-2</v>
      </c>
    </row>
    <row r="28" spans="1:8" ht="15.75" customHeight="1" x14ac:dyDescent="0.25">
      <c r="B28" s="19" t="s">
        <v>93</v>
      </c>
      <c r="C28" s="101">
        <v>0.31612977399999997</v>
      </c>
    </row>
    <row r="29" spans="1:8" ht="15.75" customHeight="1" x14ac:dyDescent="0.25">
      <c r="B29" s="19" t="s">
        <v>94</v>
      </c>
      <c r="C29" s="101">
        <v>0.192412257</v>
      </c>
    </row>
    <row r="30" spans="1:8" ht="15.75" customHeight="1" x14ac:dyDescent="0.25">
      <c r="B30" s="19" t="s">
        <v>95</v>
      </c>
      <c r="C30" s="101">
        <v>0.10694290400000001</v>
      </c>
    </row>
    <row r="31" spans="1:8" ht="15.75" customHeight="1" x14ac:dyDescent="0.25">
      <c r="B31" s="19" t="s">
        <v>96</v>
      </c>
      <c r="C31" s="101">
        <v>2.3714310999999998E-2</v>
      </c>
    </row>
    <row r="32" spans="1:8" ht="15.75" customHeight="1" x14ac:dyDescent="0.25">
      <c r="B32" s="19" t="s">
        <v>97</v>
      </c>
      <c r="C32" s="101">
        <v>2.6508690000000001E-3</v>
      </c>
    </row>
    <row r="33" spans="2:3" ht="15.75" customHeight="1" x14ac:dyDescent="0.25">
      <c r="B33" s="19" t="s">
        <v>98</v>
      </c>
      <c r="C33" s="101">
        <v>0.189281701</v>
      </c>
    </row>
    <row r="34" spans="2:3" ht="15.75" customHeight="1" x14ac:dyDescent="0.25">
      <c r="B34" s="19" t="s">
        <v>99</v>
      </c>
      <c r="C34" s="101">
        <v>4.813471099999999E-2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0.63510746440877086</v>
      </c>
      <c r="D2" s="52">
        <f>IFERROR(1-_xlfn.NORM.DIST(_xlfn.NORM.INV(SUM(D4:D5), 0, 1) + 1, 0, 1, TRUE), "")</f>
        <v>0.63510746440877086</v>
      </c>
      <c r="E2" s="52">
        <f>IFERROR(1-_xlfn.NORM.DIST(_xlfn.NORM.INV(SUM(E4:E5), 0, 1) + 1, 0, 1, TRUE), "")</f>
        <v>0.59147396426392407</v>
      </c>
      <c r="F2" s="52">
        <f>IFERROR(1-_xlfn.NORM.DIST(_xlfn.NORM.INV(SUM(F4:F5), 0, 1) + 1, 0, 1, TRUE), "")</f>
        <v>0.46485871553857572</v>
      </c>
      <c r="G2" s="52">
        <f>IFERROR(1-_xlfn.NORM.DIST(_xlfn.NORM.INV(SUM(G4:G5), 0, 1) + 1, 0, 1, TRUE), "")</f>
        <v>0.41426804604924083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0.27564633559122909</v>
      </c>
      <c r="D3" s="52">
        <f>IFERROR(_xlfn.NORM.DIST(_xlfn.NORM.INV(SUM(D4:D5), 0, 1) + 1, 0, 1, TRUE) - SUM(D4:D5), "")</f>
        <v>0.27564633559122909</v>
      </c>
      <c r="E3" s="52">
        <f>IFERROR(_xlfn.NORM.DIST(_xlfn.NORM.INV(SUM(E4:E5), 0, 1) + 1, 0, 1, TRUE) - SUM(E4:E5), "")</f>
        <v>0.2994278357360759</v>
      </c>
      <c r="F3" s="52">
        <f>IFERROR(_xlfn.NORM.DIST(_xlfn.NORM.INV(SUM(F4:F5), 0, 1) + 1, 0, 1, TRUE) - SUM(F4:F5), "")</f>
        <v>0.35420418446142432</v>
      </c>
      <c r="G3" s="52">
        <f>IFERROR(_xlfn.NORM.DIST(_xlfn.NORM.INV(SUM(G4:G5), 0, 1) + 1, 0, 1, TRUE) - SUM(G4:G5), "")</f>
        <v>0.36904185395075917</v>
      </c>
    </row>
    <row r="4" spans="1:15" ht="15.75" customHeight="1" x14ac:dyDescent="0.25">
      <c r="B4" s="5" t="s">
        <v>104</v>
      </c>
      <c r="C4" s="45">
        <v>7.2389800000000004E-2</v>
      </c>
      <c r="D4" s="53">
        <v>7.2389800000000004E-2</v>
      </c>
      <c r="E4" s="53">
        <v>8.9044200000000004E-2</v>
      </c>
      <c r="F4" s="53">
        <v>0.14756929999999999</v>
      </c>
      <c r="G4" s="53">
        <v>0.16535710000000001</v>
      </c>
    </row>
    <row r="5" spans="1:15" ht="15.75" customHeight="1" x14ac:dyDescent="0.25">
      <c r="B5" s="5" t="s">
        <v>105</v>
      </c>
      <c r="C5" s="45">
        <v>1.6856400000000001E-2</v>
      </c>
      <c r="D5" s="53">
        <v>1.6856400000000001E-2</v>
      </c>
      <c r="E5" s="53">
        <v>2.0053999999999999E-2</v>
      </c>
      <c r="F5" s="53">
        <v>3.3367800000000003E-2</v>
      </c>
      <c r="G5" s="53">
        <v>5.1332999999999997E-2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0.81830302949581957</v>
      </c>
      <c r="D8" s="52">
        <f>IFERROR(1-_xlfn.NORM.DIST(_xlfn.NORM.INV(SUM(D10:D11), 0, 1) + 1, 0, 1, TRUE), "")</f>
        <v>0.81830302949581957</v>
      </c>
      <c r="E8" s="52">
        <f>IFERROR(1-_xlfn.NORM.DIST(_xlfn.NORM.INV(SUM(E10:E11), 0, 1) + 1, 0, 1, TRUE), "")</f>
        <v>0.84828482406908745</v>
      </c>
      <c r="F8" s="52">
        <f>IFERROR(1-_xlfn.NORM.DIST(_xlfn.NORM.INV(SUM(F10:F11), 0, 1) + 1, 0, 1, TRUE), "")</f>
        <v>0.83033086748500462</v>
      </c>
      <c r="G8" s="52">
        <f>IFERROR(1-_xlfn.NORM.DIST(_xlfn.NORM.INV(SUM(G10:G11), 0, 1) + 1, 0, 1, TRUE), "")</f>
        <v>0.87951930789818533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0.1535605705041804</v>
      </c>
      <c r="D9" s="52">
        <f>IFERROR(_xlfn.NORM.DIST(_xlfn.NORM.INV(SUM(D10:D11), 0, 1) + 1, 0, 1, TRUE) - SUM(D10:D11), "")</f>
        <v>0.1535605705041804</v>
      </c>
      <c r="E9" s="52">
        <f>IFERROR(_xlfn.NORM.DIST(_xlfn.NORM.INV(SUM(E10:E11), 0, 1) + 1, 0, 1, TRUE) - SUM(E10:E11), "")</f>
        <v>0.13049137593091248</v>
      </c>
      <c r="F9" s="52">
        <f>IFERROR(_xlfn.NORM.DIST(_xlfn.NORM.INV(SUM(F10:F11), 0, 1) + 1, 0, 1, TRUE) - SUM(F10:F11), "")</f>
        <v>0.14440553251499541</v>
      </c>
      <c r="G9" s="52">
        <f>IFERROR(_xlfn.NORM.DIST(_xlfn.NORM.INV(SUM(G10:G11), 0, 1) + 1, 0, 1, TRUE) - SUM(G10:G11), "")</f>
        <v>0.10557499210181473</v>
      </c>
    </row>
    <row r="10" spans="1:15" ht="15.75" customHeight="1" x14ac:dyDescent="0.25">
      <c r="B10" s="5" t="s">
        <v>109</v>
      </c>
      <c r="C10" s="45">
        <v>2.02408E-2</v>
      </c>
      <c r="D10" s="53">
        <v>2.02408E-2</v>
      </c>
      <c r="E10" s="53">
        <v>1.9192799999999999E-2</v>
      </c>
      <c r="F10" s="53">
        <v>1.6846099999999999E-2</v>
      </c>
      <c r="G10" s="53">
        <v>1.1436699999999999E-2</v>
      </c>
    </row>
    <row r="11" spans="1:15" ht="15.75" customHeight="1" x14ac:dyDescent="0.25">
      <c r="B11" s="5" t="s">
        <v>110</v>
      </c>
      <c r="C11" s="45">
        <v>7.8956000000000009E-3</v>
      </c>
      <c r="D11" s="53">
        <v>7.8956000000000009E-3</v>
      </c>
      <c r="E11" s="53">
        <v>2.0309999999999998E-3</v>
      </c>
      <c r="F11" s="53">
        <v>8.4174999999999996E-3</v>
      </c>
      <c r="G11" s="53">
        <v>3.4689999999999999E-3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0.44225300000000001</v>
      </c>
      <c r="D2" s="53">
        <v>0.26074360000000002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7.7970999999999999E-2</v>
      </c>
      <c r="D3" s="53">
        <v>0.1322419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0.4561074</v>
      </c>
      <c r="D4" s="53">
        <v>0.48804560000000002</v>
      </c>
      <c r="E4" s="53">
        <v>0.72140609999999994</v>
      </c>
      <c r="F4" s="53">
        <v>0.51482410000000001</v>
      </c>
      <c r="G4" s="53">
        <v>0</v>
      </c>
    </row>
    <row r="5" spans="1:7" x14ac:dyDescent="0.25">
      <c r="B5" s="3" t="s">
        <v>122</v>
      </c>
      <c r="C5" s="52">
        <v>2.3668600000000001E-2</v>
      </c>
      <c r="D5" s="52">
        <v>0.1189689</v>
      </c>
      <c r="E5" s="52">
        <f>1-SUM(E2:E4)</f>
        <v>0.27859390000000006</v>
      </c>
      <c r="F5" s="52">
        <f>1-SUM(F2:F4)</f>
        <v>0.48517589999999999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E457C-F6F6-4DF2-ADF5-73CD07A46967}"/>
</file>

<file path=customXml/itemProps2.xml><?xml version="1.0" encoding="utf-8"?>
<ds:datastoreItem xmlns:ds="http://schemas.openxmlformats.org/officeDocument/2006/customXml" ds:itemID="{F3D89D90-49CB-4AC3-959B-66786D2EA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2024-03-26T04:24:37Z</dcterms:modified>
</cp:coreProperties>
</file>