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43597DA-AFD5-4D02-BD8B-07072DF655C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<sst xmlns="http://schemas.openxmlformats.org/spreadsheetml/2006/main" count="2092" uniqueCount="341">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</sst>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111855402</v>
      </c>
    </row>
    <row r="8" spans="1:3" ht="15" customHeight="1" x14ac:dyDescent="0.25">
      <c r="B8" s="5" t="s">
        <v>8</v>
      </c>
      <c r="C8" s="44">
        <v>0.21199999999999999</v>
      </c>
    </row>
    <row r="9" spans="1:3" ht="15" customHeight="1" x14ac:dyDescent="0.25">
      <c r="B9" s="5" t="s">
        <v>9</v>
      </c>
      <c r="C9" s="45">
        <v>0.1323</v>
      </c>
    </row>
    <row r="10" spans="1:3" ht="15" customHeight="1" x14ac:dyDescent="0.25">
      <c r="B10" s="5" t="s">
        <v>10</v>
      </c>
      <c r="C10" s="45">
        <v>0.62193199157714796</v>
      </c>
    </row>
    <row r="11" spans="1:3" ht="15" customHeight="1" x14ac:dyDescent="0.25">
      <c r="B11" s="5" t="s">
        <v>11</v>
      </c>
      <c r="C11" s="45">
        <v>0.51200000000000001</v>
      </c>
    </row>
    <row r="12" spans="1:3" ht="15" customHeight="1" x14ac:dyDescent="0.25">
      <c r="B12" s="5" t="s">
        <v>12</v>
      </c>
      <c r="C12" s="45">
        <v>0.73199999999999998</v>
      </c>
    </row>
    <row r="13" spans="1:3" ht="15" customHeight="1" x14ac:dyDescent="0.25">
      <c r="B13" s="5" t="s">
        <v>13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</v>
      </c>
    </row>
    <row r="24" spans="1:3" ht="15" customHeight="1" x14ac:dyDescent="0.25">
      <c r="B24" s="15" t="s">
        <v>22</v>
      </c>
      <c r="C24" s="45">
        <v>0.6835</v>
      </c>
    </row>
    <row r="25" spans="1:3" ht="15" customHeight="1" x14ac:dyDescent="0.25">
      <c r="B25" s="15" t="s">
        <v>23</v>
      </c>
      <c r="C25" s="45">
        <v>0.1807</v>
      </c>
    </row>
    <row r="26" spans="1:3" ht="15" customHeight="1" x14ac:dyDescent="0.25">
      <c r="B26" s="15" t="s">
        <v>24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0.39483629874449699</v>
      </c>
    </row>
    <row r="30" spans="1:3" ht="14.25" customHeight="1" x14ac:dyDescent="0.25">
      <c r="B30" s="25" t="s">
        <v>27</v>
      </c>
      <c r="C30" s="99">
        <v>6.4915878276872702E-2</v>
      </c>
    </row>
    <row r="31" spans="1:3" ht="14.25" customHeight="1" x14ac:dyDescent="0.25">
      <c r="B31" s="25" t="s">
        <v>28</v>
      </c>
      <c r="C31" s="99">
        <v>0.100475847605401</v>
      </c>
    </row>
    <row r="32" spans="1:3" ht="14.25" customHeight="1" x14ac:dyDescent="0.25">
      <c r="B32" s="25" t="s">
        <v>29</v>
      </c>
      <c r="C32" s="99">
        <v>0.43977197537322998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19.11843</v>
      </c>
    </row>
    <row r="38" spans="1:5" ht="15" customHeight="1" x14ac:dyDescent="0.25">
      <c r="B38" s="11" t="s">
        <v>34</v>
      </c>
      <c r="C38" s="43">
        <v>25.487660000000002</v>
      </c>
      <c r="D38" s="12"/>
      <c r="E38" s="13"/>
    </row>
    <row r="39" spans="1:5" ht="15" customHeight="1" x14ac:dyDescent="0.25">
      <c r="B39" s="11" t="s">
        <v>35</v>
      </c>
      <c r="C39" s="43">
        <v>30.619209999999999</v>
      </c>
      <c r="D39" s="12"/>
      <c r="E39" s="12"/>
    </row>
    <row r="40" spans="1:5" ht="15" customHeight="1" x14ac:dyDescent="0.25">
      <c r="B40" s="11" t="s">
        <v>36</v>
      </c>
      <c r="C40" s="100">
        <v>1.03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12.24282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1.8195699999999999E-2</v>
      </c>
      <c r="D45" s="12"/>
    </row>
    <row r="46" spans="1:5" ht="15.75" customHeight="1" x14ac:dyDescent="0.25">
      <c r="B46" s="11" t="s">
        <v>41</v>
      </c>
      <c r="C46" s="45">
        <v>0.1121805</v>
      </c>
      <c r="D46" s="12"/>
    </row>
    <row r="47" spans="1:5" ht="15.75" customHeight="1" x14ac:dyDescent="0.25">
      <c r="B47" s="11" t="s">
        <v>42</v>
      </c>
      <c r="C47" s="45">
        <v>0.40419500000000003</v>
      </c>
      <c r="D47" s="12"/>
      <c r="E47" s="13"/>
    </row>
    <row r="48" spans="1:5" ht="15" customHeight="1" x14ac:dyDescent="0.25">
      <c r="B48" s="11" t="s">
        <v>43</v>
      </c>
      <c r="C48" s="46">
        <v>0.46542879999999998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0.45378299999999999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0.1087952653</v>
      </c>
      <c r="C2" s="98">
        <v>0.95</v>
      </c>
      <c r="D2" s="56">
        <v>42.501437539526727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39.532089276751883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170.9591808116555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1.4605445677891711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12.664388720547789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12.664388720547789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12.664388720547789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12.664388720547789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12.664388720547789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12.664388720547789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0.21051879924386699</v>
      </c>
      <c r="C16" s="98">
        <v>0.95</v>
      </c>
      <c r="D16" s="56">
        <v>0.37115452044313663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4.0144932296368099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4.0144932296368099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0.36646840000000003</v>
      </c>
      <c r="C21" s="98">
        <v>0.95</v>
      </c>
      <c r="D21" s="56">
        <v>11.931837010261511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6.6521999999999998E-2</v>
      </c>
      <c r="C23" s="98">
        <v>0.95</v>
      </c>
      <c r="D23" s="56">
        <v>4.0619684601961064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0.662951613598872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0.13952281220000001</v>
      </c>
      <c r="C27" s="98">
        <v>0.95</v>
      </c>
      <c r="D27" s="56">
        <v>18.225977519614752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0.60628720000000003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78.207761686108483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5.5168582768474046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0.60997190000000001</v>
      </c>
      <c r="C32" s="98">
        <v>0.95</v>
      </c>
      <c r="D32" s="56">
        <v>0.76115541772848727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0.78388559999999996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0.3053535</v>
      </c>
      <c r="C38" s="98">
        <v>0.95</v>
      </c>
      <c r="D38" s="56">
        <v>1.5696029987704641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0.23551420000000001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0.35685520000000004</v>
      </c>
      <c r="C3" s="21">
        <f>frac_mam_1_5months * 2.6</f>
        <v>0.35685520000000004</v>
      </c>
      <c r="D3" s="21">
        <f>frac_mam_6_11months * 2.6</f>
        <v>0.34967270000000006</v>
      </c>
      <c r="E3" s="21">
        <f>frac_mam_12_23months * 2.6</f>
        <v>0.28683069999999999</v>
      </c>
      <c r="F3" s="21">
        <f>frac_mam_24_59months * 2.6</f>
        <v>0.27393262000000002</v>
      </c>
    </row>
    <row r="4" spans="1:6" ht="15.75" customHeight="1" x14ac:dyDescent="0.25">
      <c r="A4" s="3" t="s">
        <v>205</v>
      </c>
      <c r="B4" s="21">
        <f>frac_sam_1month * 2.6</f>
        <v>0.32582940000000005</v>
      </c>
      <c r="C4" s="21">
        <f>frac_sam_1_5months * 2.6</f>
        <v>0.32582940000000005</v>
      </c>
      <c r="D4" s="21">
        <f>frac_sam_6_11months * 2.6</f>
        <v>0.23846602</v>
      </c>
      <c r="E4" s="21">
        <f>frac_sam_12_23months * 2.6</f>
        <v>0.20726082000000001</v>
      </c>
      <c r="F4" s="21">
        <f>frac_sam_24_59months * 2.6</f>
        <v>0.16552977999999999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24665684.802000001</v>
      </c>
      <c r="C2" s="49">
        <v>59661000</v>
      </c>
      <c r="D2" s="49">
        <v>115750000</v>
      </c>
      <c r="E2" s="49">
        <v>107359000</v>
      </c>
      <c r="F2" s="49">
        <v>90040000</v>
      </c>
      <c r="G2" s="17">
        <f t="shared" ref="G2:G13" si="0">C2+D2+E2+F2</f>
        <v>372810000</v>
      </c>
      <c r="H2" s="17">
        <f t="shared" ref="H2:H13" si="1">(B2 + stillbirth*B2/(1000-stillbirth))/(1-abortion)</f>
        <v>28376596.842353504</v>
      </c>
      <c r="I2" s="17">
        <f t="shared" ref="I2:I13" si="2">G2-H2</f>
        <v>344433403.15764648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24546072.903000001</v>
      </c>
      <c r="C3" s="50">
        <v>59363000</v>
      </c>
      <c r="D3" s="50">
        <v>116225000</v>
      </c>
      <c r="E3" s="50">
        <v>108123000</v>
      </c>
      <c r="F3" s="50">
        <v>92034000</v>
      </c>
      <c r="G3" s="17">
        <f t="shared" si="0"/>
        <v>375745000</v>
      </c>
      <c r="H3" s="17">
        <f t="shared" si="1"/>
        <v>28238989.528276578</v>
      </c>
      <c r="I3" s="17">
        <f t="shared" si="2"/>
        <v>347506010.47172344</v>
      </c>
    </row>
    <row r="4" spans="1:9" ht="15.75" customHeight="1" x14ac:dyDescent="0.25">
      <c r="A4" s="5">
        <f t="shared" si="3"/>
        <v>2026</v>
      </c>
      <c r="B4" s="49">
        <v>24417275.365200002</v>
      </c>
      <c r="C4" s="50">
        <v>58895000</v>
      </c>
      <c r="D4" s="50">
        <v>116737000</v>
      </c>
      <c r="E4" s="50">
        <v>108899000</v>
      </c>
      <c r="F4" s="50">
        <v>93999000</v>
      </c>
      <c r="G4" s="17">
        <f t="shared" si="0"/>
        <v>378530000</v>
      </c>
      <c r="H4" s="17">
        <f t="shared" si="1"/>
        <v>28090814.611027084</v>
      </c>
      <c r="I4" s="17">
        <f t="shared" si="2"/>
        <v>350439185.38897294</v>
      </c>
    </row>
    <row r="5" spans="1:9" ht="15.75" customHeight="1" x14ac:dyDescent="0.25">
      <c r="A5" s="5">
        <f t="shared" si="3"/>
        <v>2027</v>
      </c>
      <c r="B5" s="49">
        <v>24277259.020799998</v>
      </c>
      <c r="C5" s="50">
        <v>58211000</v>
      </c>
      <c r="D5" s="50">
        <v>117160000</v>
      </c>
      <c r="E5" s="50">
        <v>109588000</v>
      </c>
      <c r="F5" s="50">
        <v>95933000</v>
      </c>
      <c r="G5" s="17">
        <f t="shared" si="0"/>
        <v>380892000</v>
      </c>
      <c r="H5" s="17">
        <f t="shared" si="1"/>
        <v>27929733.036026303</v>
      </c>
      <c r="I5" s="17">
        <f t="shared" si="2"/>
        <v>352962266.9639737</v>
      </c>
    </row>
    <row r="6" spans="1:9" ht="15.75" customHeight="1" x14ac:dyDescent="0.25">
      <c r="A6" s="5">
        <f t="shared" si="3"/>
        <v>2028</v>
      </c>
      <c r="B6" s="49">
        <v>24125888.478999998</v>
      </c>
      <c r="C6" s="50">
        <v>57439000</v>
      </c>
      <c r="D6" s="50">
        <v>117444000</v>
      </c>
      <c r="E6" s="50">
        <v>110217000</v>
      </c>
      <c r="F6" s="50">
        <v>97781000</v>
      </c>
      <c r="G6" s="17">
        <f t="shared" si="0"/>
        <v>382881000</v>
      </c>
      <c r="H6" s="17">
        <f t="shared" si="1"/>
        <v>27755589.043149248</v>
      </c>
      <c r="I6" s="17">
        <f t="shared" si="2"/>
        <v>355125410.95685077</v>
      </c>
    </row>
    <row r="7" spans="1:9" ht="15.75" customHeight="1" x14ac:dyDescent="0.25">
      <c r="A7" s="5">
        <f t="shared" si="3"/>
        <v>2029</v>
      </c>
      <c r="B7" s="49">
        <v>23963033.227600001</v>
      </c>
      <c r="C7" s="50">
        <v>56776000</v>
      </c>
      <c r="D7" s="50">
        <v>117529000</v>
      </c>
      <c r="E7" s="50">
        <v>110826000</v>
      </c>
      <c r="F7" s="50">
        <v>99480000</v>
      </c>
      <c r="G7" s="17">
        <f t="shared" si="0"/>
        <v>384611000</v>
      </c>
      <c r="H7" s="17">
        <f t="shared" si="1"/>
        <v>27568232.484848332</v>
      </c>
      <c r="I7" s="17">
        <f t="shared" si="2"/>
        <v>357042767.51515168</v>
      </c>
    </row>
    <row r="8" spans="1:9" ht="15.75" customHeight="1" x14ac:dyDescent="0.25">
      <c r="A8" s="5">
        <f t="shared" si="3"/>
        <v>2030</v>
      </c>
      <c r="B8" s="49">
        <v>23788663.155000001</v>
      </c>
      <c r="C8" s="50">
        <v>56339000</v>
      </c>
      <c r="D8" s="50">
        <v>117380000</v>
      </c>
      <c r="E8" s="50">
        <v>111437000</v>
      </c>
      <c r="F8" s="50">
        <v>100988000</v>
      </c>
      <c r="G8" s="17">
        <f t="shared" si="0"/>
        <v>386144000</v>
      </c>
      <c r="H8" s="17">
        <f t="shared" si="1"/>
        <v>27367628.719282463</v>
      </c>
      <c r="I8" s="17">
        <f t="shared" si="2"/>
        <v>358776371.28071755</v>
      </c>
    </row>
    <row r="9" spans="1:9" ht="15.75" customHeight="1" x14ac:dyDescent="0.25">
      <c r="A9" s="5">
        <f t="shared" si="3"/>
        <v>2031</v>
      </c>
      <c r="B9" s="49">
        <v>23663374.34828572</v>
      </c>
      <c r="C9" s="50">
        <v>55864428.571428567</v>
      </c>
      <c r="D9" s="50">
        <v>117612857.1428571</v>
      </c>
      <c r="E9" s="50">
        <v>112019571.4285714</v>
      </c>
      <c r="F9" s="50">
        <v>102552000</v>
      </c>
      <c r="G9" s="17">
        <f t="shared" si="0"/>
        <v>388048857.14285707</v>
      </c>
      <c r="H9" s="17">
        <f t="shared" si="1"/>
        <v>27223490.415986601</v>
      </c>
      <c r="I9" s="17">
        <f t="shared" si="2"/>
        <v>360825366.72687048</v>
      </c>
    </row>
    <row r="10" spans="1:9" ht="15.75" customHeight="1" x14ac:dyDescent="0.25">
      <c r="A10" s="5">
        <f t="shared" si="3"/>
        <v>2032</v>
      </c>
      <c r="B10" s="49">
        <v>23537274.554755099</v>
      </c>
      <c r="C10" s="50">
        <v>55364632.653061233</v>
      </c>
      <c r="D10" s="50">
        <v>117811122.4489796</v>
      </c>
      <c r="E10" s="50">
        <v>112576224.48979589</v>
      </c>
      <c r="F10" s="50">
        <v>104054571.4285714</v>
      </c>
      <c r="G10" s="17">
        <f t="shared" si="0"/>
        <v>389806551.02040809</v>
      </c>
      <c r="H10" s="17">
        <f t="shared" si="1"/>
        <v>27078419.114230882</v>
      </c>
      <c r="I10" s="17">
        <f t="shared" si="2"/>
        <v>362728131.90617722</v>
      </c>
    </row>
    <row r="11" spans="1:9" ht="15.75" customHeight="1" x14ac:dyDescent="0.25">
      <c r="A11" s="5">
        <f t="shared" si="3"/>
        <v>2033</v>
      </c>
      <c r="B11" s="49">
        <v>23411560.153262969</v>
      </c>
      <c r="C11" s="50">
        <v>54860294.460641399</v>
      </c>
      <c r="D11" s="50">
        <v>117964568.5131195</v>
      </c>
      <c r="E11" s="50">
        <v>113101542.2740525</v>
      </c>
      <c r="F11" s="50">
        <v>105491081.6326531</v>
      </c>
      <c r="G11" s="17">
        <f t="shared" si="0"/>
        <v>391417486.88046652</v>
      </c>
      <c r="H11" s="17">
        <f t="shared" si="1"/>
        <v>26933791.186117139</v>
      </c>
      <c r="I11" s="17">
        <f t="shared" si="2"/>
        <v>364483695.69434941</v>
      </c>
    </row>
    <row r="12" spans="1:9" ht="15.75" customHeight="1" x14ac:dyDescent="0.25">
      <c r="A12" s="5">
        <f t="shared" si="3"/>
        <v>2034</v>
      </c>
      <c r="B12" s="49">
        <v>23287888.886471968</v>
      </c>
      <c r="C12" s="50">
        <v>54381622.240733027</v>
      </c>
      <c r="D12" s="50">
        <v>118079506.87213659</v>
      </c>
      <c r="E12" s="50">
        <v>113603476.8846314</v>
      </c>
      <c r="F12" s="50">
        <v>106856521.86588921</v>
      </c>
      <c r="G12" s="17">
        <f t="shared" si="0"/>
        <v>392921127.86339021</v>
      </c>
      <c r="H12" s="17">
        <f t="shared" si="1"/>
        <v>26791513.778987259</v>
      </c>
      <c r="I12" s="17">
        <f t="shared" si="2"/>
        <v>366129614.08440292</v>
      </c>
    </row>
    <row r="13" spans="1:9" ht="15.75" customHeight="1" x14ac:dyDescent="0.25">
      <c r="A13" s="5">
        <f t="shared" si="3"/>
        <v>2035</v>
      </c>
      <c r="B13" s="49">
        <v>23168174.658967961</v>
      </c>
      <c r="C13" s="50">
        <v>53944853.989409171</v>
      </c>
      <c r="D13" s="50">
        <v>118170293.56815609</v>
      </c>
      <c r="E13" s="50">
        <v>114087259.29672161</v>
      </c>
      <c r="F13" s="50">
        <v>108153024.98958769</v>
      </c>
      <c r="G13" s="17">
        <f t="shared" si="0"/>
        <v>394355431.84387457</v>
      </c>
      <c r="H13" s="17">
        <f t="shared" si="1"/>
        <v>26653788.741249833</v>
      </c>
      <c r="I13" s="17">
        <f t="shared" si="2"/>
        <v>367701643.10262471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0.57194527017787222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0.5167041231711117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0.84642834249710763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0.81516204318546637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0.84642834249710763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0.81516204318546637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0.37127896225353346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0.32088997775880723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0.80984897502037334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0.77313144421550639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0.80984897502037334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0.77313144421550639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0.89630019256691296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0.87367210352667135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0.88371217303802319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0.8587700953265609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0.88371217303802319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0.8587700953265609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0.84796655264158116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1.1802901180290121E-2</v>
      </c>
    </row>
    <row r="4" spans="1:8" ht="15.75" customHeight="1" x14ac:dyDescent="0.25">
      <c r="B4" s="19" t="s">
        <v>69</v>
      </c>
      <c r="C4" s="101">
        <v>4.7839204783920453E-2</v>
      </c>
    </row>
    <row r="5" spans="1:8" ht="15.75" customHeight="1" x14ac:dyDescent="0.25">
      <c r="B5" s="19" t="s">
        <v>70</v>
      </c>
      <c r="C5" s="101">
        <v>6.8903006890300683E-2</v>
      </c>
    </row>
    <row r="6" spans="1:8" ht="15.75" customHeight="1" x14ac:dyDescent="0.25">
      <c r="B6" s="19" t="s">
        <v>71</v>
      </c>
      <c r="C6" s="101">
        <v>0.2147846214784627</v>
      </c>
    </row>
    <row r="7" spans="1:8" ht="15.75" customHeight="1" x14ac:dyDescent="0.25">
      <c r="B7" s="19" t="s">
        <v>72</v>
      </c>
      <c r="C7" s="101">
        <v>0.3863576386357635</v>
      </c>
    </row>
    <row r="8" spans="1:8" ht="15.75" customHeight="1" x14ac:dyDescent="0.25">
      <c r="B8" s="19" t="s">
        <v>73</v>
      </c>
      <c r="C8" s="101">
        <v>1.4752001475200141E-3</v>
      </c>
    </row>
    <row r="9" spans="1:8" ht="15.75" customHeight="1" x14ac:dyDescent="0.25">
      <c r="B9" s="19" t="s">
        <v>74</v>
      </c>
      <c r="C9" s="101">
        <v>8.9832408983240783E-2</v>
      </c>
    </row>
    <row r="10" spans="1:8" ht="15.75" customHeight="1" x14ac:dyDescent="0.25">
      <c r="B10" s="19" t="s">
        <v>75</v>
      </c>
      <c r="C10" s="101">
        <v>0.17900501790050191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0.19135910050141111</v>
      </c>
      <c r="D14" s="55">
        <v>0.19135910050141111</v>
      </c>
      <c r="E14" s="55">
        <v>0.19135910050141111</v>
      </c>
      <c r="F14" s="55">
        <v>0.19135910050141111</v>
      </c>
    </row>
    <row r="15" spans="1:8" ht="15.75" customHeight="1" x14ac:dyDescent="0.25">
      <c r="B15" s="19" t="s">
        <v>82</v>
      </c>
      <c r="C15" s="101">
        <v>0.230872333632888</v>
      </c>
      <c r="D15" s="101">
        <v>0.230872333632888</v>
      </c>
      <c r="E15" s="101">
        <v>0.230872333632888</v>
      </c>
      <c r="F15" s="101">
        <v>0.230872333632888</v>
      </c>
    </row>
    <row r="16" spans="1:8" ht="15.75" customHeight="1" x14ac:dyDescent="0.25">
      <c r="B16" s="19" t="s">
        <v>83</v>
      </c>
      <c r="C16" s="101">
        <v>3.8348142011340389E-2</v>
      </c>
      <c r="D16" s="101">
        <v>3.8348142011340389E-2</v>
      </c>
      <c r="E16" s="101">
        <v>3.8348142011340389E-2</v>
      </c>
      <c r="F16" s="101">
        <v>3.8348142011340389E-2</v>
      </c>
    </row>
    <row r="17" spans="1:8" ht="15.75" customHeight="1" x14ac:dyDescent="0.25">
      <c r="B17" s="19" t="s">
        <v>84</v>
      </c>
      <c r="C17" s="101">
        <v>3.5408397605315653E-2</v>
      </c>
      <c r="D17" s="101">
        <v>3.5408397605315653E-2</v>
      </c>
      <c r="E17" s="101">
        <v>3.5408397605315653E-2</v>
      </c>
      <c r="F17" s="101">
        <v>3.5408397605315653E-2</v>
      </c>
    </row>
    <row r="18" spans="1:8" ht="15.75" customHeight="1" x14ac:dyDescent="0.25">
      <c r="B18" s="19" t="s">
        <v>85</v>
      </c>
      <c r="C18" s="101">
        <v>7.1410678096298971E-3</v>
      </c>
      <c r="D18" s="101">
        <v>7.1410678096298971E-3</v>
      </c>
      <c r="E18" s="101">
        <v>7.1410678096298971E-3</v>
      </c>
      <c r="F18" s="101">
        <v>7.1410678096298971E-3</v>
      </c>
    </row>
    <row r="19" spans="1:8" ht="15.75" customHeight="1" x14ac:dyDescent="0.25">
      <c r="B19" s="19" t="s">
        <v>86</v>
      </c>
      <c r="C19" s="101">
        <v>2.6687220192693512E-2</v>
      </c>
      <c r="D19" s="101">
        <v>2.6687220192693512E-2</v>
      </c>
      <c r="E19" s="101">
        <v>2.6687220192693512E-2</v>
      </c>
      <c r="F19" s="101">
        <v>2.6687220192693512E-2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0.14546560647395049</v>
      </c>
      <c r="D21" s="101">
        <v>0.14546560647395049</v>
      </c>
      <c r="E21" s="101">
        <v>0.14546560647395049</v>
      </c>
      <c r="F21" s="101">
        <v>0.14546560647395049</v>
      </c>
    </row>
    <row r="22" spans="1:8" ht="15.75" customHeight="1" x14ac:dyDescent="0.25">
      <c r="B22" s="19" t="s">
        <v>89</v>
      </c>
      <c r="C22" s="101">
        <v>0.32471813177277092</v>
      </c>
      <c r="D22" s="101">
        <v>0.32471813177277092</v>
      </c>
      <c r="E22" s="101">
        <v>0.32471813177277092</v>
      </c>
      <c r="F22" s="101">
        <v>0.32471813177277092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3.4359752E-2</v>
      </c>
    </row>
    <row r="27" spans="1:8" ht="15.75" customHeight="1" x14ac:dyDescent="0.25">
      <c r="B27" s="19" t="s">
        <v>92</v>
      </c>
      <c r="C27" s="101">
        <v>1.0551130000000001E-3</v>
      </c>
    </row>
    <row r="28" spans="1:8" ht="15.75" customHeight="1" x14ac:dyDescent="0.25">
      <c r="B28" s="19" t="s">
        <v>93</v>
      </c>
      <c r="C28" s="101">
        <v>0.250608724</v>
      </c>
    </row>
    <row r="29" spans="1:8" ht="15.75" customHeight="1" x14ac:dyDescent="0.25">
      <c r="B29" s="19" t="s">
        <v>94</v>
      </c>
      <c r="C29" s="101">
        <v>9.0697442000000003E-2</v>
      </c>
    </row>
    <row r="30" spans="1:8" ht="15.75" customHeight="1" x14ac:dyDescent="0.25">
      <c r="B30" s="19" t="s">
        <v>95</v>
      </c>
      <c r="C30" s="101">
        <v>0.16739261999999999</v>
      </c>
    </row>
    <row r="31" spans="1:8" ht="15.75" customHeight="1" x14ac:dyDescent="0.25">
      <c r="B31" s="19" t="s">
        <v>96</v>
      </c>
      <c r="C31" s="101">
        <v>6.9589346999999982E-2</v>
      </c>
    </row>
    <row r="32" spans="1:8" ht="15.75" customHeight="1" x14ac:dyDescent="0.25">
      <c r="B32" s="19" t="s">
        <v>97</v>
      </c>
      <c r="C32" s="101">
        <v>1.8007848999999999E-2</v>
      </c>
    </row>
    <row r="33" spans="2:3" ht="15.75" customHeight="1" x14ac:dyDescent="0.25">
      <c r="B33" s="19" t="s">
        <v>98</v>
      </c>
      <c r="C33" s="101">
        <v>4.5114976999999987E-2</v>
      </c>
    </row>
    <row r="34" spans="2:3" ht="15.75" customHeight="1" x14ac:dyDescent="0.25">
      <c r="B34" s="19" t="s">
        <v>99</v>
      </c>
      <c r="C34" s="101">
        <v>0.32317417500000001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0.38029873150833793</v>
      </c>
      <c r="D2" s="52">
        <f>IFERROR(1-_xlfn.NORM.DIST(_xlfn.NORM.INV(SUM(D4:D5), 0, 1) + 1, 0, 1, TRUE), "")</f>
        <v>0.38029873150833793</v>
      </c>
      <c r="E2" s="52">
        <f>IFERROR(1-_xlfn.NORM.DIST(_xlfn.NORM.INV(SUM(E4:E5), 0, 1) + 1, 0, 1, TRUE), "")</f>
        <v>0.37428850720882179</v>
      </c>
      <c r="F2" s="52">
        <f>IFERROR(1-_xlfn.NORM.DIST(_xlfn.NORM.INV(SUM(F4:F5), 0, 1) + 1, 0, 1, TRUE), "")</f>
        <v>0.2287194198018474</v>
      </c>
      <c r="G2" s="52">
        <f>IFERROR(1-_xlfn.NORM.DIST(_xlfn.NORM.INV(SUM(G4:G5), 0, 1) + 1, 0, 1, TRUE), "")</f>
        <v>0.24726370166311418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0.37626876849166208</v>
      </c>
      <c r="D3" s="52">
        <f>IFERROR(_xlfn.NORM.DIST(_xlfn.NORM.INV(SUM(D4:D5), 0, 1) + 1, 0, 1, TRUE) - SUM(D4:D5), "")</f>
        <v>0.37626876849166208</v>
      </c>
      <c r="E3" s="52">
        <f>IFERROR(_xlfn.NORM.DIST(_xlfn.NORM.INV(SUM(E4:E5), 0, 1) + 1, 0, 1, TRUE) - SUM(E4:E5), "")</f>
        <v>0.3772957927911782</v>
      </c>
      <c r="F3" s="52">
        <f>IFERROR(_xlfn.NORM.DIST(_xlfn.NORM.INV(SUM(F4:F5), 0, 1) + 1, 0, 1, TRUE) - SUM(F4:F5), "")</f>
        <v>0.37266388019815255</v>
      </c>
      <c r="G3" s="52">
        <f>IFERROR(_xlfn.NORM.DIST(_xlfn.NORM.INV(SUM(G4:G5), 0, 1) + 1, 0, 1, TRUE) - SUM(G4:G5), "")</f>
        <v>0.37706679833688583</v>
      </c>
    </row>
    <row r="4" spans="1:15" ht="15.75" customHeight="1" x14ac:dyDescent="0.25">
      <c r="B4" s="5" t="s">
        <v>104</v>
      </c>
      <c r="C4" s="45">
        <v>0.1098698</v>
      </c>
      <c r="D4" s="53">
        <v>0.1098698</v>
      </c>
      <c r="E4" s="53">
        <v>0.12104090000000001</v>
      </c>
      <c r="F4" s="53">
        <v>0.2096877</v>
      </c>
      <c r="G4" s="53">
        <v>0.22988049999999999</v>
      </c>
    </row>
    <row r="5" spans="1:15" ht="15.75" customHeight="1" x14ac:dyDescent="0.25">
      <c r="B5" s="5" t="s">
        <v>105</v>
      </c>
      <c r="C5" s="45">
        <v>0.13356270000000001</v>
      </c>
      <c r="D5" s="53">
        <v>0.13356270000000001</v>
      </c>
      <c r="E5" s="53">
        <v>0.12737480000000001</v>
      </c>
      <c r="F5" s="53">
        <v>0.18892900000000001</v>
      </c>
      <c r="G5" s="53">
        <v>0.145789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0.3577196453720427</v>
      </c>
      <c r="D8" s="52">
        <f>IFERROR(1-_xlfn.NORM.DIST(_xlfn.NORM.INV(SUM(D10:D11), 0, 1) + 1, 0, 1, TRUE), "")</f>
        <v>0.3577196453720427</v>
      </c>
      <c r="E8" s="52">
        <f>IFERROR(1-_xlfn.NORM.DIST(_xlfn.NORM.INV(SUM(E10:E11), 0, 1) + 1, 0, 1, TRUE), "")</f>
        <v>0.40183353730501814</v>
      </c>
      <c r="F8" s="52">
        <f>IFERROR(1-_xlfn.NORM.DIST(_xlfn.NORM.INV(SUM(F10:F11), 0, 1) + 1, 0, 1, TRUE), "")</f>
        <v>0.45135708293881605</v>
      </c>
      <c r="G8" s="52">
        <f>IFERROR(1-_xlfn.NORM.DIST(_xlfn.NORM.INV(SUM(G10:G11), 0, 1) + 1, 0, 1, TRUE), "")</f>
        <v>0.48326101519940179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0.3797093546279573</v>
      </c>
      <c r="D9" s="52">
        <f>IFERROR(_xlfn.NORM.DIST(_xlfn.NORM.INV(SUM(D10:D11), 0, 1) + 1, 0, 1, TRUE) - SUM(D10:D11), "")</f>
        <v>0.3797093546279573</v>
      </c>
      <c r="E9" s="52">
        <f>IFERROR(_xlfn.NORM.DIST(_xlfn.NORM.INV(SUM(E10:E11), 0, 1) + 1, 0, 1, TRUE) - SUM(E10:E11), "")</f>
        <v>0.37195926269498186</v>
      </c>
      <c r="F9" s="52">
        <f>IFERROR(_xlfn.NORM.DIST(_xlfn.NORM.INV(SUM(F10:F11), 0, 1) + 1, 0, 1, TRUE) - SUM(F10:F11), "")</f>
        <v>0.35860771706118394</v>
      </c>
      <c r="G9" s="52">
        <f>IFERROR(_xlfn.NORM.DIST(_xlfn.NORM.INV(SUM(G10:G11), 0, 1) + 1, 0, 1, TRUE) - SUM(G10:G11), "")</f>
        <v>0.3477149848005982</v>
      </c>
    </row>
    <row r="10" spans="1:15" ht="15.75" customHeight="1" x14ac:dyDescent="0.25">
      <c r="B10" s="5" t="s">
        <v>109</v>
      </c>
      <c r="C10" s="45">
        <v>0.13725200000000001</v>
      </c>
      <c r="D10" s="53">
        <v>0.13725200000000001</v>
      </c>
      <c r="E10" s="53">
        <v>0.13448950000000001</v>
      </c>
      <c r="F10" s="53">
        <v>0.1103195</v>
      </c>
      <c r="G10" s="53">
        <v>0.1053587</v>
      </c>
    </row>
    <row r="11" spans="1:15" ht="15.75" customHeight="1" x14ac:dyDescent="0.25">
      <c r="B11" s="5" t="s">
        <v>110</v>
      </c>
      <c r="C11" s="45">
        <v>0.12531900000000001</v>
      </c>
      <c r="D11" s="53">
        <v>0.12531900000000001</v>
      </c>
      <c r="E11" s="53">
        <v>9.1717699999999999E-2</v>
      </c>
      <c r="F11" s="53">
        <v>7.97157E-2</v>
      </c>
      <c r="G11" s="53">
        <v>6.3665299999999994E-2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0.75669140000000001</v>
      </c>
      <c r="D2" s="53">
        <v>0.60997190000000001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5.1763399999999987E-2</v>
      </c>
      <c r="D3" s="53">
        <v>0.13076309999999999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0.14136029999999999</v>
      </c>
      <c r="D4" s="53">
        <v>0.2100186</v>
      </c>
      <c r="E4" s="53">
        <v>0.92946989999999996</v>
      </c>
      <c r="F4" s="53">
        <v>0.80184809999999995</v>
      </c>
      <c r="G4" s="53">
        <v>0</v>
      </c>
    </row>
    <row r="5" spans="1:7" x14ac:dyDescent="0.25">
      <c r="B5" s="3" t="s">
        <v>122</v>
      </c>
      <c r="C5" s="52">
        <v>5.0184800000000002E-2</v>
      </c>
      <c r="D5" s="52">
        <v>4.9246299999999993E-2</v>
      </c>
      <c r="E5" s="52">
        <f>1-SUM(E2:E4)</f>
        <v>7.053010000000004E-2</v>
      </c>
      <c r="F5" s="52">
        <f>1-SUM(F2:F4)</f>
        <v>0.19815190000000005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333C8-20F7-415D-AE54-570EB3791BF5}"/>
</file>

<file path=customXml/itemProps2.xml><?xml version="1.0" encoding="utf-8"?>
<ds:datastoreItem xmlns:ds="http://schemas.openxmlformats.org/officeDocument/2006/customXml" ds:itemID="{F6B21F46-9DBF-4115-8BBF-D021F4FA85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2024-03-26T04:24:38Z</dcterms:modified>
</cp:coreProperties>
</file>