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CC87367E-AF64-4E31-AE9C-DF11177F4F17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7" i="2"/>
  <c r="A35" i="2"/>
  <c r="A34" i="2"/>
  <c r="A33" i="2"/>
  <c r="A31" i="2"/>
  <c r="A29" i="2"/>
  <c r="A27" i="2"/>
  <c r="A26" i="2"/>
  <c r="A25" i="2"/>
  <c r="A23" i="2"/>
  <c r="A21" i="2"/>
  <c r="A19" i="2"/>
  <c r="A18" i="2"/>
  <c r="A17" i="2"/>
  <c r="A15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36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6" i="2"/>
  <c r="A24" i="2"/>
  <c r="A3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<sst xmlns="http://schemas.openxmlformats.org/spreadsheetml/2006/main" count="2092" uniqueCount="341">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</sst>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21862100.25</v>
      </c>
    </row>
    <row r="8" spans="1:3" ht="15" customHeight="1" x14ac:dyDescent="0.25">
      <c r="B8" s="5" t="s">
        <v>8</v>
      </c>
      <c r="C8" s="44">
        <v>4.5999999999999999E-2</v>
      </c>
    </row>
    <row r="9" spans="1:3" ht="15" customHeight="1" x14ac:dyDescent="0.25">
      <c r="B9" s="5" t="s">
        <v>9</v>
      </c>
      <c r="C9" s="45">
        <v>0.10879999999999999</v>
      </c>
    </row>
    <row r="10" spans="1:3" ht="15" customHeight="1" x14ac:dyDescent="0.25">
      <c r="B10" s="5" t="s">
        <v>10</v>
      </c>
      <c r="C10" s="45">
        <v>0.85338409423828099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0.314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7.8600000000000003E-2</v>
      </c>
    </row>
    <row r="24" spans="1:3" ht="15" customHeight="1" x14ac:dyDescent="0.25">
      <c r="B24" s="15" t="s">
        <v>22</v>
      </c>
      <c r="C24" s="45">
        <v>0.51929999999999998</v>
      </c>
    </row>
    <row r="25" spans="1:3" ht="15" customHeight="1" x14ac:dyDescent="0.25">
      <c r="B25" s="15" t="s">
        <v>23</v>
      </c>
      <c r="C25" s="45">
        <v>0.37880000000000003</v>
      </c>
    </row>
    <row r="26" spans="1:3" ht="15" customHeight="1" x14ac:dyDescent="0.25">
      <c r="B26" s="15" t="s">
        <v>24</v>
      </c>
      <c r="C26" s="45">
        <v>2.3300000000000001E-2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0.35185775257007201</v>
      </c>
    </row>
    <row r="30" spans="1:3" ht="14.25" customHeight="1" x14ac:dyDescent="0.25">
      <c r="B30" s="25" t="s">
        <v>27</v>
      </c>
      <c r="C30" s="99">
        <v>2.3858720907234902E-2</v>
      </c>
    </row>
    <row r="31" spans="1:3" ht="14.25" customHeight="1" x14ac:dyDescent="0.25">
      <c r="B31" s="25" t="s">
        <v>28</v>
      </c>
      <c r="C31" s="99">
        <v>3.4342930038455802E-2</v>
      </c>
    </row>
    <row r="32" spans="1:3" ht="14.25" customHeight="1" x14ac:dyDescent="0.25">
      <c r="B32" s="25" t="s">
        <v>29</v>
      </c>
      <c r="C32" s="99">
        <v>0.58994059648423802</v>
      </c>
    </row>
    <row r="33" spans="1:5" ht="13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11.326549999999999</v>
      </c>
    </row>
    <row r="38" spans="1:5" ht="15" customHeight="1" x14ac:dyDescent="0.25">
      <c r="B38" s="11" t="s">
        <v>34</v>
      </c>
      <c r="C38" s="43">
        <v>18.882359999999998</v>
      </c>
      <c r="D38" s="12"/>
      <c r="E38" s="13"/>
    </row>
    <row r="39" spans="1:5" ht="15" customHeight="1" x14ac:dyDescent="0.25">
      <c r="B39" s="11" t="s">
        <v>35</v>
      </c>
      <c r="C39" s="43">
        <v>22.173410000000001</v>
      </c>
      <c r="D39" s="12"/>
      <c r="E39" s="12"/>
    </row>
    <row r="40" spans="1:5" ht="15" customHeight="1" x14ac:dyDescent="0.25">
      <c r="B40" s="11" t="s">
        <v>36</v>
      </c>
      <c r="C40" s="100">
        <v>1.73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9.0716199999999994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6.1523000000000003E-3</v>
      </c>
      <c r="D45" s="12"/>
    </row>
    <row r="46" spans="1:5" ht="15.75" customHeight="1" x14ac:dyDescent="0.25">
      <c r="B46" s="11" t="s">
        <v>41</v>
      </c>
      <c r="C46" s="45">
        <v>6.6105700000000003E-2</v>
      </c>
      <c r="D46" s="12"/>
    </row>
    <row r="47" spans="1:5" ht="15.75" customHeight="1" x14ac:dyDescent="0.25">
      <c r="B47" s="11" t="s">
        <v>42</v>
      </c>
      <c r="C47" s="45">
        <v>7.5150599999999998E-2</v>
      </c>
      <c r="D47" s="12"/>
      <c r="E47" s="13"/>
    </row>
    <row r="48" spans="1:5" ht="15" customHeight="1" x14ac:dyDescent="0.25">
      <c r="B48" s="11" t="s">
        <v>43</v>
      </c>
      <c r="C48" s="46">
        <v>0.8525914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0.58243899999999993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0.30210936194072202</v>
      </c>
      <c r="C2" s="98">
        <v>0.95</v>
      </c>
      <c r="D2" s="56">
        <v>64.886871461123533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40.033831858193757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521.91094080463984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1.602565211069062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13.166131301989671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13.166131301989671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13.166131301989671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13.166131301989671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13.166131301989671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13.166131301989671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0.37414230687134797</v>
      </c>
      <c r="C16" s="98">
        <v>0.95</v>
      </c>
      <c r="D16" s="56">
        <v>0.87289710188501968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11.99955936520508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11.99955936520508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0.45606069999999999</v>
      </c>
      <c r="C21" s="98">
        <v>0.95</v>
      </c>
      <c r="D21" s="56">
        <v>14.37005331994601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22.801258259937519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1.5928999999999999E-2</v>
      </c>
      <c r="C23" s="98">
        <v>0.95</v>
      </c>
      <c r="D23" s="56">
        <v>4.3755575735972823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0.63748328044507307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0.34111468179224902</v>
      </c>
      <c r="C27" s="98">
        <v>0.95</v>
      </c>
      <c r="D27" s="56">
        <v>18.728188384897141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0.36092259999999998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129.29915294669931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1.2142779657827909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0.4996447</v>
      </c>
      <c r="C32" s="98">
        <v>0.95</v>
      </c>
      <c r="D32" s="56">
        <v>1.8900764232524481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0.88156880000000004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0.37310900000000002</v>
      </c>
      <c r="C38" s="98">
        <v>0.95</v>
      </c>
      <c r="D38" s="56">
        <v>3.1240782385195991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0.53925319999999999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0.21548583178571412</v>
      </c>
      <c r="C3" s="21">
        <f>frac_mam_1_5months * 2.6</f>
        <v>0.21548583178571412</v>
      </c>
      <c r="D3" s="21">
        <f>frac_mam_6_11months * 2.6</f>
        <v>0.22118084392857157</v>
      </c>
      <c r="E3" s="21">
        <f>frac_mam_12_23months * 2.6</f>
        <v>0.21263177000000003</v>
      </c>
      <c r="F3" s="21">
        <f>frac_mam_24_59months * 2.6</f>
        <v>0.16060133607142846</v>
      </c>
    </row>
    <row r="4" spans="1:6" ht="15.75" customHeight="1" x14ac:dyDescent="0.25">
      <c r="A4" s="3" t="s">
        <v>205</v>
      </c>
      <c r="B4" s="21">
        <f>frac_sam_1month * 2.6</f>
        <v>0.13967873678571435</v>
      </c>
      <c r="C4" s="21">
        <f>frac_sam_1_5months * 2.6</f>
        <v>0.13967873678571435</v>
      </c>
      <c r="D4" s="21">
        <f>frac_sam_6_11months * 2.6</f>
        <v>0.103009855</v>
      </c>
      <c r="E4" s="21">
        <f>frac_sam_12_23months * 2.6</f>
        <v>8.6590799285714365E-2</v>
      </c>
      <c r="F4" s="21">
        <f>frac_sam_24_59months * 2.6</f>
        <v>5.4946120357142823E-2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0.314</v>
      </c>
      <c r="M24" s="60">
        <f>famplan_unmet_need</f>
        <v>0.314</v>
      </c>
      <c r="N24" s="60">
        <f>famplan_unmet_need</f>
        <v>0.314</v>
      </c>
      <c r="O24" s="60">
        <f>famplan_unmet_need</f>
        <v>0.314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7.3258103472900529E-2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3.1396330059814508E-2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4.1961472229003975E-2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0.85338409423828099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1012347.7714</v>
      </c>
      <c r="C2" s="49">
        <v>3049000</v>
      </c>
      <c r="D2" s="49">
        <v>5176000</v>
      </c>
      <c r="E2" s="49">
        <v>8576000</v>
      </c>
      <c r="F2" s="49">
        <v>7725000</v>
      </c>
      <c r="G2" s="17">
        <f t="shared" ref="G2:G13" si="0">C2+D2+E2+F2</f>
        <v>24526000</v>
      </c>
      <c r="H2" s="17">
        <f t="shared" ref="H2:H13" si="1">(B2 + stillbirth*B2/(1000-stillbirth))/(1-abortion)</f>
        <v>1160926.6804657741</v>
      </c>
      <c r="I2" s="17">
        <f t="shared" ref="I2:I13" si="2">G2-H2</f>
        <v>23365073.319534227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970595.43000000017</v>
      </c>
      <c r="C3" s="50">
        <v>3153000</v>
      </c>
      <c r="D3" s="50">
        <v>5124000</v>
      </c>
      <c r="E3" s="50">
        <v>8173000</v>
      </c>
      <c r="F3" s="50">
        <v>8170000</v>
      </c>
      <c r="G3" s="17">
        <f t="shared" si="0"/>
        <v>24620000</v>
      </c>
      <c r="H3" s="17">
        <f t="shared" si="1"/>
        <v>1113046.4870455395</v>
      </c>
      <c r="I3" s="17">
        <f t="shared" si="2"/>
        <v>23506953.512954459</v>
      </c>
    </row>
    <row r="4" spans="1:9" ht="15.75" customHeight="1" x14ac:dyDescent="0.25">
      <c r="A4" s="5">
        <f t="shared" si="3"/>
        <v>2026</v>
      </c>
      <c r="B4" s="49">
        <v>952507.92</v>
      </c>
      <c r="C4" s="50">
        <v>3239000</v>
      </c>
      <c r="D4" s="50">
        <v>5141000</v>
      </c>
      <c r="E4" s="50">
        <v>7737000</v>
      </c>
      <c r="F4" s="50">
        <v>8568000</v>
      </c>
      <c r="G4" s="17">
        <f t="shared" si="0"/>
        <v>24685000</v>
      </c>
      <c r="H4" s="17">
        <f t="shared" si="1"/>
        <v>1092304.333473993</v>
      </c>
      <c r="I4" s="17">
        <f t="shared" si="2"/>
        <v>23592695.666526008</v>
      </c>
    </row>
    <row r="5" spans="1:9" ht="15.75" customHeight="1" x14ac:dyDescent="0.25">
      <c r="A5" s="5">
        <f t="shared" si="3"/>
        <v>2027</v>
      </c>
      <c r="B5" s="49">
        <v>933714.96899999992</v>
      </c>
      <c r="C5" s="50">
        <v>3304000</v>
      </c>
      <c r="D5" s="50">
        <v>5224000</v>
      </c>
      <c r="E5" s="50">
        <v>7269000</v>
      </c>
      <c r="F5" s="50">
        <v>8915000</v>
      </c>
      <c r="G5" s="17">
        <f t="shared" si="0"/>
        <v>24712000</v>
      </c>
      <c r="H5" s="17">
        <f t="shared" si="1"/>
        <v>1070753.2036775451</v>
      </c>
      <c r="I5" s="17">
        <f t="shared" si="2"/>
        <v>23641246.796322454</v>
      </c>
    </row>
    <row r="6" spans="1:9" ht="15.75" customHeight="1" x14ac:dyDescent="0.25">
      <c r="A6" s="5">
        <f t="shared" si="3"/>
        <v>2028</v>
      </c>
      <c r="B6" s="49">
        <v>914312.17799999984</v>
      </c>
      <c r="C6" s="50">
        <v>3347000</v>
      </c>
      <c r="D6" s="50">
        <v>5358000</v>
      </c>
      <c r="E6" s="50">
        <v>6795000</v>
      </c>
      <c r="F6" s="50">
        <v>9189000</v>
      </c>
      <c r="G6" s="17">
        <f t="shared" si="0"/>
        <v>24689000</v>
      </c>
      <c r="H6" s="17">
        <f t="shared" si="1"/>
        <v>1048502.7296964048</v>
      </c>
      <c r="I6" s="17">
        <f t="shared" si="2"/>
        <v>23640497.270303596</v>
      </c>
    </row>
    <row r="7" spans="1:9" ht="15.75" customHeight="1" x14ac:dyDescent="0.25">
      <c r="A7" s="5">
        <f t="shared" si="3"/>
        <v>2029</v>
      </c>
      <c r="B7" s="49">
        <v>894398.75099999981</v>
      </c>
      <c r="C7" s="50">
        <v>3367000</v>
      </c>
      <c r="D7" s="50">
        <v>5519000</v>
      </c>
      <c r="E7" s="50">
        <v>6353000</v>
      </c>
      <c r="F7" s="50">
        <v>9359000</v>
      </c>
      <c r="G7" s="17">
        <f t="shared" si="0"/>
        <v>24598000</v>
      </c>
      <c r="H7" s="17">
        <f t="shared" si="1"/>
        <v>1025666.6753710841</v>
      </c>
      <c r="I7" s="17">
        <f t="shared" si="2"/>
        <v>23572333.324628916</v>
      </c>
    </row>
    <row r="8" spans="1:9" ht="15.75" customHeight="1" x14ac:dyDescent="0.25">
      <c r="A8" s="5">
        <f t="shared" si="3"/>
        <v>2030</v>
      </c>
      <c r="B8" s="49">
        <v>874056.46799999999</v>
      </c>
      <c r="C8" s="50">
        <v>3363000</v>
      </c>
      <c r="D8" s="50">
        <v>5687000</v>
      </c>
      <c r="E8" s="50">
        <v>5968000</v>
      </c>
      <c r="F8" s="50">
        <v>9404000</v>
      </c>
      <c r="G8" s="17">
        <f t="shared" si="0"/>
        <v>24422000</v>
      </c>
      <c r="H8" s="17">
        <f t="shared" si="1"/>
        <v>1002338.8232796767</v>
      </c>
      <c r="I8" s="17">
        <f t="shared" si="2"/>
        <v>23419661.176720325</v>
      </c>
    </row>
    <row r="9" spans="1:9" ht="15.75" customHeight="1" x14ac:dyDescent="0.25">
      <c r="A9" s="5">
        <f t="shared" si="3"/>
        <v>2031</v>
      </c>
      <c r="B9" s="49">
        <v>854300.56751428568</v>
      </c>
      <c r="C9" s="50">
        <v>3407857.1428571432</v>
      </c>
      <c r="D9" s="50">
        <v>5760000</v>
      </c>
      <c r="E9" s="50">
        <v>5595428.5714285718</v>
      </c>
      <c r="F9" s="50">
        <v>9643857.1428571437</v>
      </c>
      <c r="G9" s="17">
        <f t="shared" si="0"/>
        <v>24407142.857142858</v>
      </c>
      <c r="H9" s="17">
        <f t="shared" si="1"/>
        <v>979683.41511023429</v>
      </c>
      <c r="I9" s="17">
        <f t="shared" si="2"/>
        <v>23427459.442032624</v>
      </c>
    </row>
    <row r="10" spans="1:9" ht="15.75" customHeight="1" x14ac:dyDescent="0.25">
      <c r="A10" s="5">
        <f t="shared" si="3"/>
        <v>2032</v>
      </c>
      <c r="B10" s="49">
        <v>837687.01573061221</v>
      </c>
      <c r="C10" s="50">
        <v>3444265.3061224492</v>
      </c>
      <c r="D10" s="50">
        <v>5850857.1428571427</v>
      </c>
      <c r="E10" s="50">
        <v>5227204.0816326533</v>
      </c>
      <c r="F10" s="50">
        <v>9854408.1632653065</v>
      </c>
      <c r="G10" s="17">
        <f t="shared" si="0"/>
        <v>24376734.693877552</v>
      </c>
      <c r="H10" s="17">
        <f t="shared" si="1"/>
        <v>960631.54769090493</v>
      </c>
      <c r="I10" s="17">
        <f t="shared" si="2"/>
        <v>23416103.146186646</v>
      </c>
    </row>
    <row r="11" spans="1:9" ht="15.75" customHeight="1" x14ac:dyDescent="0.25">
      <c r="A11" s="5">
        <f t="shared" si="3"/>
        <v>2033</v>
      </c>
      <c r="B11" s="49">
        <v>821284.0294064139</v>
      </c>
      <c r="C11" s="50">
        <v>3473588.921282799</v>
      </c>
      <c r="D11" s="50">
        <v>5952265.3061224492</v>
      </c>
      <c r="E11" s="50">
        <v>4868661.8075801749</v>
      </c>
      <c r="F11" s="50">
        <v>10038180.75801749</v>
      </c>
      <c r="G11" s="17">
        <f t="shared" si="0"/>
        <v>24332696.793002911</v>
      </c>
      <c r="H11" s="17">
        <f t="shared" si="1"/>
        <v>941821.1497218922</v>
      </c>
      <c r="I11" s="17">
        <f t="shared" si="2"/>
        <v>23390875.64328102</v>
      </c>
    </row>
    <row r="12" spans="1:9" ht="15.75" customHeight="1" x14ac:dyDescent="0.25">
      <c r="A12" s="5">
        <f t="shared" si="3"/>
        <v>2034</v>
      </c>
      <c r="B12" s="49">
        <v>805222.46660733013</v>
      </c>
      <c r="C12" s="50">
        <v>3497815.910037484</v>
      </c>
      <c r="D12" s="50">
        <v>6056303.2069970844</v>
      </c>
      <c r="E12" s="50">
        <v>4525756.3515202003</v>
      </c>
      <c r="F12" s="50">
        <v>10198635.152019991</v>
      </c>
      <c r="G12" s="17">
        <f t="shared" si="0"/>
        <v>24278510.620574757</v>
      </c>
      <c r="H12" s="17">
        <f t="shared" si="1"/>
        <v>923402.28487108462</v>
      </c>
      <c r="I12" s="17">
        <f t="shared" si="2"/>
        <v>23355108.335703671</v>
      </c>
    </row>
    <row r="13" spans="1:9" ht="15.75" customHeight="1" x14ac:dyDescent="0.25">
      <c r="A13" s="5">
        <f t="shared" si="3"/>
        <v>2035</v>
      </c>
      <c r="B13" s="49">
        <v>789638.22212266305</v>
      </c>
      <c r="C13" s="50">
        <v>3519361.040042839</v>
      </c>
      <c r="D13" s="50">
        <v>6156060.8079966679</v>
      </c>
      <c r="E13" s="50">
        <v>4201578.6874516578</v>
      </c>
      <c r="F13" s="50">
        <v>10342868.745165709</v>
      </c>
      <c r="G13" s="17">
        <f t="shared" si="0"/>
        <v>24219869.280656874</v>
      </c>
      <c r="H13" s="17">
        <f t="shared" si="1"/>
        <v>905530.79275318189</v>
      </c>
      <c r="I13" s="17">
        <f t="shared" si="2"/>
        <v>23314338.487903692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0.58868539542060538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0.53563856384276287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0.85515264784850797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0.82633361111851122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0.85515264784850797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0.82633361111851122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0.38746212453399753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0.3376621809254382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0.82020993116114049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0.78617698802105751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0.82020993116114049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0.78617698802105751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0.90251760638280187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0.88182002386798231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0.89059218631972226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0.86773365807130454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0.89059218631972226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0.86773365807130454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0.89197364156854275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1.738200173820019E-3</v>
      </c>
    </row>
    <row r="4" spans="1:8" ht="15.75" customHeight="1" x14ac:dyDescent="0.25">
      <c r="B4" s="19" t="s">
        <v>69</v>
      </c>
      <c r="C4" s="101">
        <v>5.6959305695930607E-2</v>
      </c>
    </row>
    <row r="5" spans="1:8" ht="15.75" customHeight="1" x14ac:dyDescent="0.25">
      <c r="B5" s="19" t="s">
        <v>70</v>
      </c>
      <c r="C5" s="101">
        <v>3.7975303797530502E-2</v>
      </c>
    </row>
    <row r="6" spans="1:8" ht="15.75" customHeight="1" x14ac:dyDescent="0.25">
      <c r="B6" s="19" t="s">
        <v>71</v>
      </c>
      <c r="C6" s="101">
        <v>0.1868385186838521</v>
      </c>
    </row>
    <row r="7" spans="1:8" ht="15.75" customHeight="1" x14ac:dyDescent="0.25">
      <c r="B7" s="19" t="s">
        <v>72</v>
      </c>
      <c r="C7" s="101">
        <v>0.44315674431567392</v>
      </c>
    </row>
    <row r="8" spans="1:8" ht="15.75" customHeight="1" x14ac:dyDescent="0.25">
      <c r="B8" s="19" t="s">
        <v>73</v>
      </c>
      <c r="C8" s="101">
        <v>4.4720004472000513E-4</v>
      </c>
    </row>
    <row r="9" spans="1:8" ht="15.75" customHeight="1" x14ac:dyDescent="0.25">
      <c r="B9" s="19" t="s">
        <v>74</v>
      </c>
      <c r="C9" s="101">
        <v>0.17596981759698199</v>
      </c>
    </row>
    <row r="10" spans="1:8" ht="15.75" customHeight="1" x14ac:dyDescent="0.25">
      <c r="B10" s="19" t="s">
        <v>75</v>
      </c>
      <c r="C10" s="101">
        <v>9.691490969149115E-2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0.1263899519799413</v>
      </c>
      <c r="D14" s="55">
        <v>0.1263899519799413</v>
      </c>
      <c r="E14" s="55">
        <v>0.1263899519799413</v>
      </c>
      <c r="F14" s="55">
        <v>0.1263899519799413</v>
      </c>
    </row>
    <row r="15" spans="1:8" ht="15.75" customHeight="1" x14ac:dyDescent="0.25">
      <c r="B15" s="19" t="s">
        <v>82</v>
      </c>
      <c r="C15" s="101">
        <v>0.1041664226509775</v>
      </c>
      <c r="D15" s="101">
        <v>0.1041664226509775</v>
      </c>
      <c r="E15" s="101">
        <v>0.1041664226509775</v>
      </c>
      <c r="F15" s="101">
        <v>0.1041664226509775</v>
      </c>
    </row>
    <row r="16" spans="1:8" ht="15.75" customHeight="1" x14ac:dyDescent="0.25">
      <c r="B16" s="19" t="s">
        <v>83</v>
      </c>
      <c r="C16" s="101">
        <v>1.051281860064689E-2</v>
      </c>
      <c r="D16" s="101">
        <v>1.051281860064689E-2</v>
      </c>
      <c r="E16" s="101">
        <v>1.051281860064689E-2</v>
      </c>
      <c r="F16" s="101">
        <v>1.051281860064689E-2</v>
      </c>
    </row>
    <row r="17" spans="1:8" ht="15.75" customHeight="1" x14ac:dyDescent="0.25">
      <c r="B17" s="19" t="s">
        <v>84</v>
      </c>
      <c r="C17" s="101">
        <v>2.740749590882348E-3</v>
      </c>
      <c r="D17" s="101">
        <v>2.740749590882348E-3</v>
      </c>
      <c r="E17" s="101">
        <v>2.740749590882348E-3</v>
      </c>
      <c r="F17" s="101">
        <v>2.740749590882348E-3</v>
      </c>
    </row>
    <row r="18" spans="1:8" ht="15.75" customHeight="1" x14ac:dyDescent="0.25">
      <c r="B18" s="19" t="s">
        <v>85</v>
      </c>
      <c r="C18" s="101">
        <v>8.5856697536406783E-3</v>
      </c>
      <c r="D18" s="101">
        <v>8.5856697536406783E-3</v>
      </c>
      <c r="E18" s="101">
        <v>8.5856697536406783E-3</v>
      </c>
      <c r="F18" s="101">
        <v>8.5856697536406783E-3</v>
      </c>
    </row>
    <row r="19" spans="1:8" ht="15.75" customHeight="1" x14ac:dyDescent="0.25">
      <c r="B19" s="19" t="s">
        <v>86</v>
      </c>
      <c r="C19" s="101">
        <v>3.85459091454761E-2</v>
      </c>
      <c r="D19" s="101">
        <v>3.85459091454761E-2</v>
      </c>
      <c r="E19" s="101">
        <v>3.85459091454761E-2</v>
      </c>
      <c r="F19" s="101">
        <v>3.85459091454761E-2</v>
      </c>
    </row>
    <row r="20" spans="1:8" ht="15.75" customHeight="1" x14ac:dyDescent="0.25">
      <c r="B20" s="19" t="s">
        <v>87</v>
      </c>
      <c r="C20" s="101">
        <v>3.5060893629497103E-2</v>
      </c>
      <c r="D20" s="101">
        <v>3.5060893629497103E-2</v>
      </c>
      <c r="E20" s="101">
        <v>3.5060893629497103E-2</v>
      </c>
      <c r="F20" s="101">
        <v>3.5060893629497103E-2</v>
      </c>
    </row>
    <row r="21" spans="1:8" ht="15.75" customHeight="1" x14ac:dyDescent="0.25">
      <c r="B21" s="19" t="s">
        <v>88</v>
      </c>
      <c r="C21" s="101">
        <v>0.36168149328917881</v>
      </c>
      <c r="D21" s="101">
        <v>0.36168149328917881</v>
      </c>
      <c r="E21" s="101">
        <v>0.36168149328917881</v>
      </c>
      <c r="F21" s="101">
        <v>0.36168149328917881</v>
      </c>
    </row>
    <row r="22" spans="1:8" ht="15.75" customHeight="1" x14ac:dyDescent="0.25">
      <c r="B22" s="19" t="s">
        <v>89</v>
      </c>
      <c r="C22" s="101">
        <v>0.3123160913597593</v>
      </c>
      <c r="D22" s="101">
        <v>0.3123160913597593</v>
      </c>
      <c r="E22" s="101">
        <v>0.3123160913597593</v>
      </c>
      <c r="F22" s="101">
        <v>0.3123160913597593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4.7996967000000001E-2</v>
      </c>
    </row>
    <row r="27" spans="1:8" ht="15.75" customHeight="1" x14ac:dyDescent="0.25">
      <c r="B27" s="19" t="s">
        <v>92</v>
      </c>
      <c r="C27" s="101">
        <v>1.9231089E-2</v>
      </c>
    </row>
    <row r="28" spans="1:8" ht="15.75" customHeight="1" x14ac:dyDescent="0.25">
      <c r="B28" s="19" t="s">
        <v>93</v>
      </c>
      <c r="C28" s="101">
        <v>0.23147800700000001</v>
      </c>
    </row>
    <row r="29" spans="1:8" ht="15.75" customHeight="1" x14ac:dyDescent="0.25">
      <c r="B29" s="19" t="s">
        <v>94</v>
      </c>
      <c r="C29" s="101">
        <v>0.13894083700000001</v>
      </c>
    </row>
    <row r="30" spans="1:8" ht="15.75" customHeight="1" x14ac:dyDescent="0.25">
      <c r="B30" s="19" t="s">
        <v>95</v>
      </c>
      <c r="C30" s="101">
        <v>5.0303380000000002E-2</v>
      </c>
    </row>
    <row r="31" spans="1:8" ht="15.75" customHeight="1" x14ac:dyDescent="0.25">
      <c r="B31" s="19" t="s">
        <v>96</v>
      </c>
      <c r="C31" s="101">
        <v>7.028529E-2</v>
      </c>
    </row>
    <row r="32" spans="1:8" ht="15.75" customHeight="1" x14ac:dyDescent="0.25">
      <c r="B32" s="19" t="s">
        <v>97</v>
      </c>
      <c r="C32" s="101">
        <v>0.146633282</v>
      </c>
    </row>
    <row r="33" spans="2:3" ht="15.75" customHeight="1" x14ac:dyDescent="0.25">
      <c r="B33" s="19" t="s">
        <v>98</v>
      </c>
      <c r="C33" s="101">
        <v>0.12525921100000001</v>
      </c>
    </row>
    <row r="34" spans="2:3" ht="15.75" customHeight="1" x14ac:dyDescent="0.25">
      <c r="B34" s="19" t="s">
        <v>99</v>
      </c>
      <c r="C34" s="101">
        <v>0.169871936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0.47748951465880585</v>
      </c>
      <c r="D2" s="52">
        <f>IFERROR(1-_xlfn.NORM.DIST(_xlfn.NORM.INV(SUM(D4:D5), 0, 1) + 1, 0, 1, TRUE), "")</f>
        <v>0.47748951465880585</v>
      </c>
      <c r="E2" s="52">
        <f>IFERROR(1-_xlfn.NORM.DIST(_xlfn.NORM.INV(SUM(E4:E5), 0, 1) + 1, 0, 1, TRUE), "")</f>
        <v>0.44427387128346996</v>
      </c>
      <c r="F2" s="52">
        <f>IFERROR(1-_xlfn.NORM.DIST(_xlfn.NORM.INV(SUM(F4:F5), 0, 1) + 1, 0, 1, TRUE), "")</f>
        <v>0.26835129037057226</v>
      </c>
      <c r="G2" s="52">
        <f>IFERROR(1-_xlfn.NORM.DIST(_xlfn.NORM.INV(SUM(G4:G5), 0, 1) + 1, 0, 1, TRUE), "")</f>
        <v>0.24059967202811738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0.34980927998405176</v>
      </c>
      <c r="D3" s="52">
        <f>IFERROR(_xlfn.NORM.DIST(_xlfn.NORM.INV(SUM(D4:D5), 0, 1) + 1, 0, 1, TRUE) - SUM(D4:D5), "")</f>
        <v>0.34980927998405176</v>
      </c>
      <c r="E3" s="52">
        <f>IFERROR(_xlfn.NORM.DIST(_xlfn.NORM.INV(SUM(E4:E5), 0, 1) + 1, 0, 1, TRUE) - SUM(E4:E5), "")</f>
        <v>0.36079244835938734</v>
      </c>
      <c r="F3" s="52">
        <f>IFERROR(_xlfn.NORM.DIST(_xlfn.NORM.INV(SUM(F4:F5), 0, 1) + 1, 0, 1, TRUE) - SUM(F4:F5), "")</f>
        <v>0.38048960962942774</v>
      </c>
      <c r="G3" s="52">
        <f>IFERROR(_xlfn.NORM.DIST(_xlfn.NORM.INV(SUM(G4:G5), 0, 1) + 1, 0, 1, TRUE) - SUM(G4:G5), "")</f>
        <v>0.37564213332902563</v>
      </c>
    </row>
    <row r="4" spans="1:15" ht="15.75" customHeight="1" x14ac:dyDescent="0.25">
      <c r="B4" s="5" t="s">
        <v>104</v>
      </c>
      <c r="C4" s="45">
        <v>0.100377583928571</v>
      </c>
      <c r="D4" s="53">
        <v>0.100377583928571</v>
      </c>
      <c r="E4" s="53">
        <v>0.120720032142857</v>
      </c>
      <c r="F4" s="53">
        <v>0.206891667857143</v>
      </c>
      <c r="G4" s="53">
        <v>0.224426075</v>
      </c>
    </row>
    <row r="5" spans="1:15" ht="15.75" customHeight="1" x14ac:dyDescent="0.25">
      <c r="B5" s="5" t="s">
        <v>105</v>
      </c>
      <c r="C5" s="45">
        <v>7.2323621428571391E-2</v>
      </c>
      <c r="D5" s="53">
        <v>7.2323621428571391E-2</v>
      </c>
      <c r="E5" s="53">
        <v>7.4213648214285707E-2</v>
      </c>
      <c r="F5" s="53">
        <v>0.14426743214285701</v>
      </c>
      <c r="G5" s="53">
        <v>0.15933211964285701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0.53812653814268863</v>
      </c>
      <c r="D8" s="52">
        <f>IFERROR(1-_xlfn.NORM.DIST(_xlfn.NORM.INV(SUM(D10:D11), 0, 1) + 1, 0, 1, TRUE), "")</f>
        <v>0.53812653814268863</v>
      </c>
      <c r="E8" s="52">
        <f>IFERROR(1-_xlfn.NORM.DIST(_xlfn.NORM.INV(SUM(E10:E11), 0, 1) + 1, 0, 1, TRUE), "")</f>
        <v>0.56035242159650323</v>
      </c>
      <c r="F8" s="52">
        <f>IFERROR(1-_xlfn.NORM.DIST(_xlfn.NORM.INV(SUM(F10:F11), 0, 1) + 1, 0, 1, TRUE), "")</f>
        <v>0.57922762492923829</v>
      </c>
      <c r="G8" s="52">
        <f>IFERROR(1-_xlfn.NORM.DIST(_xlfn.NORM.INV(SUM(G10:G11), 0, 1) + 1, 0, 1, TRUE), "")</f>
        <v>0.65018032637863876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0.32527170471445427</v>
      </c>
      <c r="D9" s="52">
        <f>IFERROR(_xlfn.NORM.DIST(_xlfn.NORM.INV(SUM(D10:D11), 0, 1) + 1, 0, 1, TRUE) - SUM(D10:D11), "")</f>
        <v>0.32527170471445427</v>
      </c>
      <c r="E9" s="52">
        <f>IFERROR(_xlfn.NORM.DIST(_xlfn.NORM.INV(SUM(E10:E11), 0, 1) + 1, 0, 1, TRUE) - SUM(E10:E11), "")</f>
        <v>0.31495884804635388</v>
      </c>
      <c r="F9" s="52">
        <f>IFERROR(_xlfn.NORM.DIST(_xlfn.NORM.INV(SUM(F10:F11), 0, 1) + 1, 0, 1, TRUE) - SUM(F10:F11), "")</f>
        <v>0.3056867714993331</v>
      </c>
      <c r="G9" s="52">
        <f>IFERROR(_xlfn.NORM.DIST(_xlfn.NORM.INV(SUM(G10:G11), 0, 1) + 1, 0, 1, TRUE) - SUM(G10:G11), "")</f>
        <v>0.26691680576421839</v>
      </c>
    </row>
    <row r="10" spans="1:15" ht="15.75" customHeight="1" x14ac:dyDescent="0.25">
      <c r="B10" s="5" t="s">
        <v>109</v>
      </c>
      <c r="C10" s="45">
        <v>8.2879166071428506E-2</v>
      </c>
      <c r="D10" s="53">
        <v>8.2879166071428506E-2</v>
      </c>
      <c r="E10" s="53">
        <v>8.5069555357142904E-2</v>
      </c>
      <c r="F10" s="53">
        <v>8.1781450000000006E-2</v>
      </c>
      <c r="G10" s="53">
        <v>6.1769744642857102E-2</v>
      </c>
    </row>
    <row r="11" spans="1:15" ht="15.75" customHeight="1" x14ac:dyDescent="0.25">
      <c r="B11" s="5" t="s">
        <v>110</v>
      </c>
      <c r="C11" s="45">
        <v>5.3722591071428599E-2</v>
      </c>
      <c r="D11" s="53">
        <v>5.3722591071428599E-2</v>
      </c>
      <c r="E11" s="53">
        <v>3.9619175E-2</v>
      </c>
      <c r="F11" s="53">
        <v>3.3304153571428602E-2</v>
      </c>
      <c r="G11" s="53">
        <v>2.11331232142857E-2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0.29280085350000001</v>
      </c>
      <c r="D14" s="54">
        <v>0.28374893770699999</v>
      </c>
      <c r="E14" s="54">
        <v>0.28374893770699999</v>
      </c>
      <c r="F14" s="54">
        <v>0.220751489922</v>
      </c>
      <c r="G14" s="54">
        <v>0.220751489922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0.17053863631168648</v>
      </c>
      <c r="D15" s="52">
        <f t="shared" si="0"/>
        <v>0.16526644752912734</v>
      </c>
      <c r="E15" s="52">
        <f t="shared" si="0"/>
        <v>0.16526644752912734</v>
      </c>
      <c r="F15" s="52">
        <f t="shared" si="0"/>
        <v>0.12857427703867974</v>
      </c>
      <c r="G15" s="52">
        <f t="shared" si="0"/>
        <v>0.12857427703867974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0.66450710000000002</v>
      </c>
      <c r="D2" s="53">
        <v>0.4996447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3.7980600000000003E-2</v>
      </c>
      <c r="D3" s="53">
        <v>7.3969300000000002E-2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0.22020380000000001</v>
      </c>
      <c r="D4" s="53">
        <v>0.2993806</v>
      </c>
      <c r="E4" s="53">
        <v>0.79006569999999998</v>
      </c>
      <c r="F4" s="53">
        <v>0.67291190000000001</v>
      </c>
      <c r="G4" s="53">
        <v>0</v>
      </c>
    </row>
    <row r="5" spans="1:7" x14ac:dyDescent="0.25">
      <c r="B5" s="3" t="s">
        <v>122</v>
      </c>
      <c r="C5" s="52">
        <v>7.7308500000000002E-2</v>
      </c>
      <c r="D5" s="52">
        <v>0.12700549999999999</v>
      </c>
      <c r="E5" s="52">
        <f>1-SUM(E2:E4)</f>
        <v>0.20993430000000002</v>
      </c>
      <c r="F5" s="52">
        <f>1-SUM(F2:F4)</f>
        <v>0.32708809999999999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558F5A-2B52-498F-9AE6-2BE1B0C784F8}"/>
</file>

<file path=customXml/itemProps2.xml><?xml version="1.0" encoding="utf-8"?>
<ds:datastoreItem xmlns:ds="http://schemas.openxmlformats.org/officeDocument/2006/customXml" ds:itemID="{01B6887C-2397-415A-A4DF-C0C34E296C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2024-03-26T04:24:39Z</dcterms:modified>
</cp:coreProperties>
</file>