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4949F24-1F84-4DD2-821C-4066C1018AEB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E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G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1" i="2"/>
  <c r="A23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27" i="2" s="1"/>
  <c r="C33" i="1"/>
  <c r="C20" i="1"/>
  <c r="A26" i="2" l="1"/>
  <c r="A19" i="2"/>
  <c r="A20" i="2"/>
  <c r="A28" i="2"/>
  <c r="A36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32" i="2"/>
  <c r="A16" i="2"/>
  <c r="A24" i="2"/>
  <c r="A17" i="2"/>
  <c r="A25" i="2"/>
  <c r="A33" i="2"/>
  <c r="A18" i="2"/>
  <c r="A39" i="2"/>
  <c r="A35" i="2"/>
  <c r="A3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<sst xmlns="http://schemas.openxmlformats.org/spreadsheetml/2006/main" count="2092" uniqueCount="341">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</sst>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5896681.375</v>
      </c>
    </row>
    <row r="8" spans="1:3" ht="15" customHeight="1" x14ac:dyDescent="0.25">
      <c r="B8" s="5" t="s">
        <v>8</v>
      </c>
      <c r="C8" s="44">
        <v>2.5000000000000001E-2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0.496</v>
      </c>
    </row>
    <row r="12" spans="1:3" ht="15" customHeight="1" x14ac:dyDescent="0.25">
      <c r="B12" s="5" t="s">
        <v>12</v>
      </c>
      <c r="C12" s="45">
        <v>0.74400000000000011</v>
      </c>
    </row>
    <row r="13" spans="1:3" ht="15" customHeight="1" x14ac:dyDescent="0.25">
      <c r="B13" s="5" t="s">
        <v>13</v>
      </c>
      <c r="C13" s="45">
        <v>0.40699999999999997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9.7699999999999995E-2</v>
      </c>
    </row>
    <row r="24" spans="1:3" ht="15" customHeight="1" x14ac:dyDescent="0.25">
      <c r="B24" s="15" t="s">
        <v>22</v>
      </c>
      <c r="C24" s="45">
        <v>0.48899999999999999</v>
      </c>
    </row>
    <row r="25" spans="1:3" ht="15" customHeight="1" x14ac:dyDescent="0.25">
      <c r="B25" s="15" t="s">
        <v>23</v>
      </c>
      <c r="C25" s="45">
        <v>0.35959999999999998</v>
      </c>
    </row>
    <row r="26" spans="1:3" ht="15" customHeight="1" x14ac:dyDescent="0.25">
      <c r="B26" s="15" t="s">
        <v>24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0.34453989050682299</v>
      </c>
    </row>
    <row r="30" spans="1:3" ht="14.25" customHeight="1" x14ac:dyDescent="0.25">
      <c r="B30" s="25" t="s">
        <v>27</v>
      </c>
      <c r="C30" s="99">
        <v>4.9975046177627103E-2</v>
      </c>
    </row>
    <row r="31" spans="1:3" ht="14.25" customHeight="1" x14ac:dyDescent="0.25">
      <c r="B31" s="25" t="s">
        <v>28</v>
      </c>
      <c r="C31" s="99">
        <v>6.4980512501330898E-2</v>
      </c>
    </row>
    <row r="32" spans="1:3" ht="14.25" customHeight="1" x14ac:dyDescent="0.25">
      <c r="B32" s="25" t="s">
        <v>29</v>
      </c>
      <c r="C32" s="99">
        <v>0.540504550814219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14.07315</v>
      </c>
    </row>
    <row r="38" spans="1:5" ht="15" customHeight="1" x14ac:dyDescent="0.25">
      <c r="B38" s="11" t="s">
        <v>34</v>
      </c>
      <c r="C38" s="43">
        <v>20.749110000000002</v>
      </c>
      <c r="D38" s="12"/>
      <c r="E38" s="13"/>
    </row>
    <row r="39" spans="1:5" ht="15" customHeight="1" x14ac:dyDescent="0.25">
      <c r="B39" s="11" t="s">
        <v>35</v>
      </c>
      <c r="C39" s="43">
        <v>24.521650000000001</v>
      </c>
      <c r="D39" s="12"/>
      <c r="E39" s="12"/>
    </row>
    <row r="40" spans="1:5" ht="15" customHeight="1" x14ac:dyDescent="0.25">
      <c r="B40" s="11" t="s">
        <v>36</v>
      </c>
      <c r="C40" s="100">
        <v>0.76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11.679830000000001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7.5027000000000002E-3</v>
      </c>
      <c r="D45" s="12"/>
    </row>
    <row r="46" spans="1:5" ht="15.75" customHeight="1" x14ac:dyDescent="0.25">
      <c r="B46" s="11" t="s">
        <v>41</v>
      </c>
      <c r="C46" s="45">
        <v>8.0615500000000007E-2</v>
      </c>
      <c r="D46" s="12"/>
    </row>
    <row r="47" spans="1:5" ht="15.75" customHeight="1" x14ac:dyDescent="0.25">
      <c r="B47" s="11" t="s">
        <v>42</v>
      </c>
      <c r="C47" s="45">
        <v>7.3865899999999998E-2</v>
      </c>
      <c r="D47" s="12"/>
      <c r="E47" s="13"/>
    </row>
    <row r="48" spans="1:5" ht="15" customHeight="1" x14ac:dyDescent="0.25">
      <c r="B48" s="11" t="s">
        <v>43</v>
      </c>
      <c r="C48" s="46">
        <v>0.83801590000000004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0.57473999999999992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0.260979392279585</v>
      </c>
      <c r="C2" s="98">
        <v>0.95</v>
      </c>
      <c r="D2" s="56">
        <v>60.999124309244628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39.946692681048077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460.96006935232163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1.047847245616421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13.078992124843991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13.078992124843991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13.078992124843991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13.078992124843991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13.078992124843991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13.078992124843991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0.37637351333082802</v>
      </c>
      <c r="C16" s="98">
        <v>0.95</v>
      </c>
      <c r="D16" s="56">
        <v>0.78575792473933481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10.612768372685171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10.612768372685171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0.1581882</v>
      </c>
      <c r="C21" s="98">
        <v>0.95</v>
      </c>
      <c r="D21" s="56">
        <v>14.651964526226051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22.60519511135972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7.8589800000000001E-2</v>
      </c>
      <c r="C23" s="98">
        <v>0.95</v>
      </c>
      <c r="D23" s="56">
        <v>4.3210955878812296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0.70069243590474695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0.28820311142368499</v>
      </c>
      <c r="C27" s="98">
        <v>0.95</v>
      </c>
      <c r="D27" s="56">
        <v>18.641046941214839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0.25434099999999998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120.4259539033133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2.2583380955776229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0.2296231</v>
      </c>
      <c r="C32" s="98">
        <v>0.95</v>
      </c>
      <c r="D32" s="56">
        <v>1.694013274674657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0.98498779999999997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7.35566E-2</v>
      </c>
      <c r="C38" s="98">
        <v>0.95</v>
      </c>
      <c r="D38" s="56">
        <v>3.1210547735760681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0.44582569999999999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0.17425174000000002</v>
      </c>
      <c r="C3" s="21">
        <f>frac_mam_1_5months * 2.6</f>
        <v>0.17425174000000002</v>
      </c>
      <c r="D3" s="21">
        <f>frac_mam_6_11months * 2.6</f>
        <v>8.8399740000000004E-2</v>
      </c>
      <c r="E3" s="21">
        <f>frac_mam_12_23months * 2.6</f>
        <v>4.9392459999999999E-2</v>
      </c>
      <c r="F3" s="21">
        <f>frac_mam_24_59months * 2.6</f>
        <v>3.6239319999999998E-2</v>
      </c>
    </row>
    <row r="4" spans="1:6" ht="15.75" customHeight="1" x14ac:dyDescent="0.25">
      <c r="A4" s="3" t="s">
        <v>205</v>
      </c>
      <c r="B4" s="21">
        <f>frac_sam_1month * 2.6</f>
        <v>0.10254842000000002</v>
      </c>
      <c r="C4" s="21">
        <f>frac_sam_1_5months * 2.6</f>
        <v>0.10254842000000002</v>
      </c>
      <c r="D4" s="21">
        <f>frac_sam_6_11months * 2.6</f>
        <v>3.144102E-2</v>
      </c>
      <c r="E4" s="21">
        <f>frac_sam_12_23months * 2.6</f>
        <v>1.5377180000000001E-2</v>
      </c>
      <c r="F4" s="21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1387730.852</v>
      </c>
      <c r="C2" s="49">
        <v>2282000</v>
      </c>
      <c r="D2" s="49">
        <v>3790000</v>
      </c>
      <c r="E2" s="49">
        <v>2903000</v>
      </c>
      <c r="F2" s="49">
        <v>2180000</v>
      </c>
      <c r="G2" s="17">
        <f t="shared" ref="G2:G13" si="0">C2+D2+E2+F2</f>
        <v>11155000</v>
      </c>
      <c r="H2" s="17">
        <f t="shared" ref="H2:H13" si="1">(B2 + stillbirth*B2/(1000-stillbirth))/(1-abortion)</f>
        <v>1595603.2520035761</v>
      </c>
      <c r="I2" s="17">
        <f t="shared" ref="I2:I13" si="2">G2-H2</f>
        <v>9559396.7479964234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1406937.6</v>
      </c>
      <c r="C3" s="50">
        <v>2349000</v>
      </c>
      <c r="D3" s="50">
        <v>3878000</v>
      </c>
      <c r="E3" s="50">
        <v>2985000</v>
      </c>
      <c r="F3" s="50">
        <v>2237000</v>
      </c>
      <c r="G3" s="17">
        <f t="shared" si="0"/>
        <v>11449000</v>
      </c>
      <c r="H3" s="17">
        <f t="shared" si="1"/>
        <v>1617687.0368564141</v>
      </c>
      <c r="I3" s="17">
        <f t="shared" si="2"/>
        <v>9831312.9631435852</v>
      </c>
    </row>
    <row r="4" spans="1:9" ht="15.75" customHeight="1" x14ac:dyDescent="0.25">
      <c r="A4" s="5">
        <f t="shared" si="3"/>
        <v>2026</v>
      </c>
      <c r="B4" s="49">
        <v>1428934.851</v>
      </c>
      <c r="C4" s="50">
        <v>2418000</v>
      </c>
      <c r="D4" s="50">
        <v>3966000</v>
      </c>
      <c r="E4" s="50">
        <v>3068000</v>
      </c>
      <c r="F4" s="50">
        <v>2294000</v>
      </c>
      <c r="G4" s="17">
        <f t="shared" si="0"/>
        <v>11746000</v>
      </c>
      <c r="H4" s="17">
        <f t="shared" si="1"/>
        <v>1642979.3225904629</v>
      </c>
      <c r="I4" s="17">
        <f t="shared" si="2"/>
        <v>10103020.677409537</v>
      </c>
    </row>
    <row r="5" spans="1:9" ht="15.75" customHeight="1" x14ac:dyDescent="0.25">
      <c r="A5" s="5">
        <f t="shared" si="3"/>
        <v>2027</v>
      </c>
      <c r="B5" s="49">
        <v>1450806.0336</v>
      </c>
      <c r="C5" s="50">
        <v>2490000</v>
      </c>
      <c r="D5" s="50">
        <v>4056000</v>
      </c>
      <c r="E5" s="50">
        <v>3153000</v>
      </c>
      <c r="F5" s="50">
        <v>2355000</v>
      </c>
      <c r="G5" s="17">
        <f t="shared" si="0"/>
        <v>12054000</v>
      </c>
      <c r="H5" s="17">
        <f t="shared" si="1"/>
        <v>1668126.6557577185</v>
      </c>
      <c r="I5" s="17">
        <f t="shared" si="2"/>
        <v>10385873.344242282</v>
      </c>
    </row>
    <row r="6" spans="1:9" ht="15.75" customHeight="1" x14ac:dyDescent="0.25">
      <c r="A6" s="5">
        <f t="shared" si="3"/>
        <v>2028</v>
      </c>
      <c r="B6" s="49">
        <v>1472507.2944</v>
      </c>
      <c r="C6" s="50">
        <v>2562000</v>
      </c>
      <c r="D6" s="50">
        <v>4151000</v>
      </c>
      <c r="E6" s="50">
        <v>3241000</v>
      </c>
      <c r="F6" s="50">
        <v>2417000</v>
      </c>
      <c r="G6" s="17">
        <f t="shared" si="0"/>
        <v>12371000</v>
      </c>
      <c r="H6" s="17">
        <f t="shared" si="1"/>
        <v>1693078.6140248089</v>
      </c>
      <c r="I6" s="17">
        <f t="shared" si="2"/>
        <v>10677921.385975191</v>
      </c>
    </row>
    <row r="7" spans="1:9" ht="15.75" customHeight="1" x14ac:dyDescent="0.25">
      <c r="A7" s="5">
        <f t="shared" si="3"/>
        <v>2029</v>
      </c>
      <c r="B7" s="49">
        <v>1493995.8816</v>
      </c>
      <c r="C7" s="50">
        <v>2630000</v>
      </c>
      <c r="D7" s="50">
        <v>4253000</v>
      </c>
      <c r="E7" s="50">
        <v>3328000</v>
      </c>
      <c r="F7" s="50">
        <v>2482000</v>
      </c>
      <c r="G7" s="17">
        <f t="shared" si="0"/>
        <v>12693000</v>
      </c>
      <c r="H7" s="17">
        <f t="shared" si="1"/>
        <v>1717786.0416703552</v>
      </c>
      <c r="I7" s="17">
        <f t="shared" si="2"/>
        <v>10975213.958329644</v>
      </c>
    </row>
    <row r="8" spans="1:9" ht="15.75" customHeight="1" x14ac:dyDescent="0.25">
      <c r="A8" s="5">
        <f t="shared" si="3"/>
        <v>2030</v>
      </c>
      <c r="B8" s="49">
        <v>1515315.4380000001</v>
      </c>
      <c r="C8" s="50">
        <v>2693000</v>
      </c>
      <c r="D8" s="50">
        <v>4364000</v>
      </c>
      <c r="E8" s="50">
        <v>3413000</v>
      </c>
      <c r="F8" s="50">
        <v>2550000</v>
      </c>
      <c r="G8" s="17">
        <f t="shared" si="0"/>
        <v>13020000</v>
      </c>
      <c r="H8" s="17">
        <f t="shared" si="1"/>
        <v>1742299.1188813201</v>
      </c>
      <c r="I8" s="17">
        <f t="shared" si="2"/>
        <v>11277700.881118679</v>
      </c>
    </row>
    <row r="9" spans="1:9" ht="15.75" customHeight="1" x14ac:dyDescent="0.25">
      <c r="A9" s="5">
        <f t="shared" si="3"/>
        <v>2031</v>
      </c>
      <c r="B9" s="49">
        <v>1533541.8074285709</v>
      </c>
      <c r="C9" s="50">
        <v>2751714.2857142859</v>
      </c>
      <c r="D9" s="50">
        <v>4446000</v>
      </c>
      <c r="E9" s="50">
        <v>3485857.1428571432</v>
      </c>
      <c r="F9" s="50">
        <v>2602857.1428571432</v>
      </c>
      <c r="G9" s="17">
        <f t="shared" si="0"/>
        <v>13286428.571428573</v>
      </c>
      <c r="H9" s="17">
        <f t="shared" si="1"/>
        <v>1763255.6712924256</v>
      </c>
      <c r="I9" s="17">
        <f t="shared" si="2"/>
        <v>11523172.900136147</v>
      </c>
    </row>
    <row r="10" spans="1:9" ht="15.75" customHeight="1" x14ac:dyDescent="0.25">
      <c r="A10" s="5">
        <f t="shared" si="3"/>
        <v>2032</v>
      </c>
      <c r="B10" s="49">
        <v>1551628.12277551</v>
      </c>
      <c r="C10" s="50">
        <v>2809244.8979591839</v>
      </c>
      <c r="D10" s="50">
        <v>4527142.8571428573</v>
      </c>
      <c r="E10" s="50">
        <v>3557408.163265306</v>
      </c>
      <c r="F10" s="50">
        <v>2655122.448979591</v>
      </c>
      <c r="G10" s="17">
        <f t="shared" si="0"/>
        <v>13548918.367346939</v>
      </c>
      <c r="H10" s="17">
        <f t="shared" si="1"/>
        <v>1784051.1904975707</v>
      </c>
      <c r="I10" s="17">
        <f t="shared" si="2"/>
        <v>11764867.176849369</v>
      </c>
    </row>
    <row r="11" spans="1:9" ht="15.75" customHeight="1" x14ac:dyDescent="0.25">
      <c r="A11" s="5">
        <f t="shared" si="3"/>
        <v>2033</v>
      </c>
      <c r="B11" s="49">
        <v>1569155.7330291551</v>
      </c>
      <c r="C11" s="50">
        <v>2865137.0262390669</v>
      </c>
      <c r="D11" s="50">
        <v>4607306.1224489799</v>
      </c>
      <c r="E11" s="50">
        <v>3627323.6151603502</v>
      </c>
      <c r="F11" s="50">
        <v>2706711.37026239</v>
      </c>
      <c r="G11" s="17">
        <f t="shared" si="0"/>
        <v>13806478.134110786</v>
      </c>
      <c r="H11" s="17">
        <f t="shared" si="1"/>
        <v>1804204.3144843013</v>
      </c>
      <c r="I11" s="17">
        <f t="shared" si="2"/>
        <v>12002273.819626484</v>
      </c>
    </row>
    <row r="12" spans="1:9" ht="15.75" customHeight="1" x14ac:dyDescent="0.25">
      <c r="A12" s="5">
        <f t="shared" si="3"/>
        <v>2034</v>
      </c>
      <c r="B12" s="49">
        <v>1586062.8329476051</v>
      </c>
      <c r="C12" s="50">
        <v>2918728.0299875061</v>
      </c>
      <c r="D12" s="50">
        <v>4686064.1399416914</v>
      </c>
      <c r="E12" s="50">
        <v>3695084.1316118282</v>
      </c>
      <c r="F12" s="50">
        <v>2756955.8517284459</v>
      </c>
      <c r="G12" s="17">
        <f t="shared" si="0"/>
        <v>14056832.15326947</v>
      </c>
      <c r="H12" s="17">
        <f t="shared" si="1"/>
        <v>1823643.9800166695</v>
      </c>
      <c r="I12" s="17">
        <f t="shared" si="2"/>
        <v>12233188.1732528</v>
      </c>
    </row>
    <row r="13" spans="1:9" ht="15.75" customHeight="1" x14ac:dyDescent="0.25">
      <c r="A13" s="5">
        <f t="shared" si="3"/>
        <v>2035</v>
      </c>
      <c r="B13" s="49">
        <v>1602285.0527401201</v>
      </c>
      <c r="C13" s="50">
        <v>2969689.1771285781</v>
      </c>
      <c r="D13" s="50">
        <v>4762501.8742190758</v>
      </c>
      <c r="E13" s="50">
        <v>3759953.293270661</v>
      </c>
      <c r="F13" s="50">
        <v>2805520.973403939</v>
      </c>
      <c r="G13" s="17">
        <f t="shared" si="0"/>
        <v>14297665.318022255</v>
      </c>
      <c r="H13" s="17">
        <f t="shared" si="1"/>
        <v>1842296.1751583635</v>
      </c>
      <c r="I13" s="17">
        <f t="shared" si="2"/>
        <v>12455369.142863892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0.61724195371138524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0.60297397549110721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0.86931594949699198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0.86234895975778258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0.86931594949699198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0.86234895975778258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0.41613303171989097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0.401635774781467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0.83713925857191451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0.82879470864252125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0.83713925857191451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0.82879470864252125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0.91252328236578195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0.90761495340853504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0.90168856315790191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0.89624142242394211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0.90168856315790191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0.89624142242394211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0.89129844013261605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8.5402008540200851E-3</v>
      </c>
    </row>
    <row r="4" spans="1:8" ht="15.75" customHeight="1" x14ac:dyDescent="0.25">
      <c r="B4" s="19" t="s">
        <v>69</v>
      </c>
      <c r="C4" s="101">
        <v>3.9174803917480412E-2</v>
      </c>
    </row>
    <row r="5" spans="1:8" ht="15.75" customHeight="1" x14ac:dyDescent="0.25">
      <c r="B5" s="19" t="s">
        <v>70</v>
      </c>
      <c r="C5" s="101">
        <v>4.0943404094340358E-2</v>
      </c>
    </row>
    <row r="6" spans="1:8" ht="15.75" customHeight="1" x14ac:dyDescent="0.25">
      <c r="B6" s="19" t="s">
        <v>71</v>
      </c>
      <c r="C6" s="101">
        <v>0.1985424198542417</v>
      </c>
    </row>
    <row r="7" spans="1:8" ht="15.75" customHeight="1" x14ac:dyDescent="0.25">
      <c r="B7" s="19" t="s">
        <v>72</v>
      </c>
      <c r="C7" s="101">
        <v>0.46786794678679522</v>
      </c>
    </row>
    <row r="8" spans="1:8" ht="15.75" customHeight="1" x14ac:dyDescent="0.25">
      <c r="B8" s="19" t="s">
        <v>73</v>
      </c>
      <c r="C8" s="101">
        <v>1.280800128080012E-3</v>
      </c>
    </row>
    <row r="9" spans="1:8" ht="15.75" customHeight="1" x14ac:dyDescent="0.25">
      <c r="B9" s="19" t="s">
        <v>74</v>
      </c>
      <c r="C9" s="101">
        <v>0.1650498165049816</v>
      </c>
    </row>
    <row r="10" spans="1:8" ht="15.75" customHeight="1" x14ac:dyDescent="0.25">
      <c r="B10" s="19" t="s">
        <v>75</v>
      </c>
      <c r="C10" s="101">
        <v>7.8600607860060706E-2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8.5069069706236899E-2</v>
      </c>
      <c r="D14" s="55">
        <v>8.5069069706236899E-2</v>
      </c>
      <c r="E14" s="55">
        <v>8.5069069706236899E-2</v>
      </c>
      <c r="F14" s="55">
        <v>8.5069069706236899E-2</v>
      </c>
    </row>
    <row r="15" spans="1:8" ht="15.75" customHeight="1" x14ac:dyDescent="0.25">
      <c r="B15" s="19" t="s">
        <v>82</v>
      </c>
      <c r="C15" s="101">
        <v>0.51331124517246551</v>
      </c>
      <c r="D15" s="101">
        <v>0.51331124517246551</v>
      </c>
      <c r="E15" s="101">
        <v>0.51331124517246551</v>
      </c>
      <c r="F15" s="101">
        <v>0.51331124517246551</v>
      </c>
    </row>
    <row r="16" spans="1:8" ht="15.75" customHeight="1" x14ac:dyDescent="0.25">
      <c r="B16" s="19" t="s">
        <v>83</v>
      </c>
      <c r="C16" s="101">
        <v>1.204797646468374E-2</v>
      </c>
      <c r="D16" s="101">
        <v>1.204797646468374E-2</v>
      </c>
      <c r="E16" s="101">
        <v>1.204797646468374E-2</v>
      </c>
      <c r="F16" s="101">
        <v>1.204797646468374E-2</v>
      </c>
    </row>
    <row r="17" spans="1:8" ht="15.75" customHeight="1" x14ac:dyDescent="0.25">
      <c r="B17" s="19" t="s">
        <v>84</v>
      </c>
      <c r="C17" s="101">
        <v>8.7439330663440316E-3</v>
      </c>
      <c r="D17" s="101">
        <v>8.7439330663440316E-3</v>
      </c>
      <c r="E17" s="101">
        <v>8.7439330663440316E-3</v>
      </c>
      <c r="F17" s="101">
        <v>8.7439330663440316E-3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2.3634672156064261E-2</v>
      </c>
      <c r="D19" s="101">
        <v>2.3634672156064261E-2</v>
      </c>
      <c r="E19" s="101">
        <v>2.3634672156064261E-2</v>
      </c>
      <c r="F19" s="101">
        <v>2.3634672156064261E-2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0.222793513098864</v>
      </c>
      <c r="D21" s="101">
        <v>0.222793513098864</v>
      </c>
      <c r="E21" s="101">
        <v>0.222793513098864</v>
      </c>
      <c r="F21" s="101">
        <v>0.222793513098864</v>
      </c>
    </row>
    <row r="22" spans="1:8" ht="15.75" customHeight="1" x14ac:dyDescent="0.25">
      <c r="B22" s="19" t="s">
        <v>89</v>
      </c>
      <c r="C22" s="101">
        <v>0.13439959033534171</v>
      </c>
      <c r="D22" s="101">
        <v>0.13439959033534171</v>
      </c>
      <c r="E22" s="101">
        <v>0.13439959033534171</v>
      </c>
      <c r="F22" s="101">
        <v>0.13439959033534171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7.1492997000000003E-2</v>
      </c>
    </row>
    <row r="27" spans="1:8" ht="15.75" customHeight="1" x14ac:dyDescent="0.25">
      <c r="B27" s="19" t="s">
        <v>92</v>
      </c>
      <c r="C27" s="101">
        <v>2.4622926999999999E-2</v>
      </c>
    </row>
    <row r="28" spans="1:8" ht="15.75" customHeight="1" x14ac:dyDescent="0.25">
      <c r="B28" s="19" t="s">
        <v>93</v>
      </c>
      <c r="C28" s="101">
        <v>0.300465973</v>
      </c>
    </row>
    <row r="29" spans="1:8" ht="15.75" customHeight="1" x14ac:dyDescent="0.25">
      <c r="B29" s="19" t="s">
        <v>94</v>
      </c>
      <c r="C29" s="101">
        <v>0.10581837400000001</v>
      </c>
    </row>
    <row r="30" spans="1:8" ht="15.75" customHeight="1" x14ac:dyDescent="0.25">
      <c r="B30" s="19" t="s">
        <v>95</v>
      </c>
      <c r="C30" s="101">
        <v>3.6280391000000002E-2</v>
      </c>
    </row>
    <row r="31" spans="1:8" ht="15.75" customHeight="1" x14ac:dyDescent="0.25">
      <c r="B31" s="19" t="s">
        <v>96</v>
      </c>
      <c r="C31" s="101">
        <v>4.1639915E-2</v>
      </c>
    </row>
    <row r="32" spans="1:8" ht="15.75" customHeight="1" x14ac:dyDescent="0.25">
      <c r="B32" s="19" t="s">
        <v>97</v>
      </c>
      <c r="C32" s="101">
        <v>9.9941725999999995E-2</v>
      </c>
    </row>
    <row r="33" spans="2:3" ht="15.75" customHeight="1" x14ac:dyDescent="0.25">
      <c r="B33" s="19" t="s">
        <v>98</v>
      </c>
      <c r="C33" s="101">
        <v>9.6583884999999994E-2</v>
      </c>
    </row>
    <row r="34" spans="2:3" ht="15.75" customHeight="1" x14ac:dyDescent="0.25">
      <c r="B34" s="19" t="s">
        <v>99</v>
      </c>
      <c r="C34" s="101">
        <v>0.22315381200000001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0.56317057409589366</v>
      </c>
      <c r="D2" s="52">
        <f>IFERROR(1-_xlfn.NORM.DIST(_xlfn.NORM.INV(SUM(D4:D5), 0, 1) + 1, 0, 1, TRUE), "")</f>
        <v>0.56317057409589366</v>
      </c>
      <c r="E2" s="52">
        <f>IFERROR(1-_xlfn.NORM.DIST(_xlfn.NORM.INV(SUM(E4:E5), 0, 1) + 1, 0, 1, TRUE), "")</f>
        <v>0.62668537632574395</v>
      </c>
      <c r="F2" s="52">
        <f>IFERROR(1-_xlfn.NORM.DIST(_xlfn.NORM.INV(SUM(F4:F5), 0, 1) + 1, 0, 1, TRUE), "")</f>
        <v>0.52192443162125235</v>
      </c>
      <c r="G2" s="52">
        <f>IFERROR(1-_xlfn.NORM.DIST(_xlfn.NORM.INV(SUM(G4:G5), 0, 1) + 1, 0, 1, TRUE), "")</f>
        <v>0.56622630441502286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0.31360392590410641</v>
      </c>
      <c r="D3" s="52">
        <f>IFERROR(_xlfn.NORM.DIST(_xlfn.NORM.INV(SUM(D4:D5), 0, 1) + 1, 0, 1, TRUE) - SUM(D4:D5), "")</f>
        <v>0.31360392590410641</v>
      </c>
      <c r="E3" s="52">
        <f>IFERROR(_xlfn.NORM.DIST(_xlfn.NORM.INV(SUM(E4:E5), 0, 1) + 1, 0, 1, TRUE) - SUM(E4:E5), "")</f>
        <v>0.28041142367425603</v>
      </c>
      <c r="F3" s="52">
        <f>IFERROR(_xlfn.NORM.DIST(_xlfn.NORM.INV(SUM(F4:F5), 0, 1) + 1, 0, 1, TRUE) - SUM(F4:F5), "")</f>
        <v>0.33235926837874774</v>
      </c>
      <c r="G3" s="52">
        <f>IFERROR(_xlfn.NORM.DIST(_xlfn.NORM.INV(SUM(G4:G5), 0, 1) + 1, 0, 1, TRUE) - SUM(G4:G5), "")</f>
        <v>0.31212299558497719</v>
      </c>
    </row>
    <row r="4" spans="1:15" ht="15.75" customHeight="1" x14ac:dyDescent="0.25">
      <c r="B4" s="5" t="s">
        <v>104</v>
      </c>
      <c r="C4" s="45">
        <v>7.3705199999999998E-2</v>
      </c>
      <c r="D4" s="53">
        <v>7.3705199999999998E-2</v>
      </c>
      <c r="E4" s="53">
        <v>4.3158500000000002E-2</v>
      </c>
      <c r="F4" s="53">
        <v>9.2870799999999989E-2</v>
      </c>
      <c r="G4" s="53">
        <v>8.613670000000001E-2</v>
      </c>
    </row>
    <row r="5" spans="1:15" ht="15.75" customHeight="1" x14ac:dyDescent="0.25">
      <c r="B5" s="5" t="s">
        <v>105</v>
      </c>
      <c r="C5" s="45">
        <v>4.9520300000000003E-2</v>
      </c>
      <c r="D5" s="53">
        <v>4.9520300000000003E-2</v>
      </c>
      <c r="E5" s="53">
        <v>4.9744700000000003E-2</v>
      </c>
      <c r="F5" s="53">
        <v>5.2845499999999997E-2</v>
      </c>
      <c r="G5" s="53">
        <v>3.5513999999999997E-2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0.59699149608488467</v>
      </c>
      <c r="D8" s="52">
        <f>IFERROR(1-_xlfn.NORM.DIST(_xlfn.NORM.INV(SUM(D10:D11), 0, 1) + 1, 0, 1, TRUE), "")</f>
        <v>0.59699149608488467</v>
      </c>
      <c r="E8" s="52">
        <f>IFERROR(1-_xlfn.NORM.DIST(_xlfn.NORM.INV(SUM(E10:E11), 0, 1) + 1, 0, 1, TRUE), "")</f>
        <v>0.75300664809991891</v>
      </c>
      <c r="F8" s="52">
        <f>IFERROR(1-_xlfn.NORM.DIST(_xlfn.NORM.INV(SUM(F10:F11), 0, 1) + 1, 0, 1, TRUE), "")</f>
        <v>0.83184511316120591</v>
      </c>
      <c r="G8" s="52">
        <f>IFERROR(1-_xlfn.NORM.DIST(_xlfn.NORM.INV(SUM(G10:G11), 0, 1) + 1, 0, 1, TRUE), "")</f>
        <v>0.86084384418868432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0.29654690391511529</v>
      </c>
      <c r="D9" s="52">
        <f>IFERROR(_xlfn.NORM.DIST(_xlfn.NORM.INV(SUM(D10:D11), 0, 1) + 1, 0, 1, TRUE) - SUM(D10:D11), "")</f>
        <v>0.29654690391511529</v>
      </c>
      <c r="E9" s="52">
        <f>IFERROR(_xlfn.NORM.DIST(_xlfn.NORM.INV(SUM(E10:E11), 0, 1) + 1, 0, 1, TRUE) - SUM(E10:E11), "")</f>
        <v>0.20090075190008111</v>
      </c>
      <c r="F9" s="52">
        <f>IFERROR(_xlfn.NORM.DIST(_xlfn.NORM.INV(SUM(F10:F11), 0, 1) + 1, 0, 1, TRUE) - SUM(F10:F11), "")</f>
        <v>0.14324348683879404</v>
      </c>
      <c r="G9" s="52">
        <f>IFERROR(_xlfn.NORM.DIST(_xlfn.NORM.INV(SUM(G10:G11), 0, 1) + 1, 0, 1, TRUE) - SUM(G10:G11), "")</f>
        <v>0.12058145581131569</v>
      </c>
    </row>
    <row r="10" spans="1:15" ht="15.75" customHeight="1" x14ac:dyDescent="0.25">
      <c r="B10" s="5" t="s">
        <v>109</v>
      </c>
      <c r="C10" s="45">
        <v>6.7019900000000007E-2</v>
      </c>
      <c r="D10" s="53">
        <v>6.7019900000000007E-2</v>
      </c>
      <c r="E10" s="53">
        <v>3.39999E-2</v>
      </c>
      <c r="F10" s="53">
        <v>1.8997099999999999E-2</v>
      </c>
      <c r="G10" s="53">
        <v>1.39382E-2</v>
      </c>
    </row>
    <row r="11" spans="1:15" ht="15.75" customHeight="1" x14ac:dyDescent="0.25">
      <c r="B11" s="5" t="s">
        <v>110</v>
      </c>
      <c r="C11" s="45">
        <v>3.9441700000000003E-2</v>
      </c>
      <c r="D11" s="53">
        <v>3.9441700000000003E-2</v>
      </c>
      <c r="E11" s="53">
        <v>1.20927E-2</v>
      </c>
      <c r="F11" s="53">
        <v>5.9142999999999999E-3</v>
      </c>
      <c r="G11" s="53">
        <v>4.6365E-3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0.4494938</v>
      </c>
      <c r="D2" s="53">
        <v>0.2296231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0.18113000000000001</v>
      </c>
      <c r="D3" s="53">
        <v>0.16158719999999999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0.27054450000000002</v>
      </c>
      <c r="D4" s="53">
        <v>0.34594730000000001</v>
      </c>
      <c r="E4" s="53">
        <v>0.60375319999999999</v>
      </c>
      <c r="F4" s="53">
        <v>0.35332019999999997</v>
      </c>
      <c r="G4" s="53">
        <v>0</v>
      </c>
    </row>
    <row r="5" spans="1:7" x14ac:dyDescent="0.25">
      <c r="B5" s="3" t="s">
        <v>122</v>
      </c>
      <c r="C5" s="52">
        <v>9.8831699999999995E-2</v>
      </c>
      <c r="D5" s="52">
        <v>0.26284239999999998</v>
      </c>
      <c r="E5" s="52">
        <f>1-SUM(E2:E4)</f>
        <v>0.39624680000000001</v>
      </c>
      <c r="F5" s="52">
        <f>1-SUM(F2:F4)</f>
        <v>0.64667980000000003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0DF353-8D04-4DE5-8CF8-4FBCEAC35D2D}"/>
</file>

<file path=customXml/itemProps2.xml><?xml version="1.0" encoding="utf-8"?>
<ds:datastoreItem xmlns:ds="http://schemas.openxmlformats.org/officeDocument/2006/customXml" ds:itemID="{A61A64CA-CF0F-4350-979A-8A2B6036EC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2024-03-26T04:24:40Z</dcterms:modified>
</cp:coreProperties>
</file>