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7383EAA-1877-450E-9326-0EBB0DFA4D54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3" i="2"/>
  <c r="A32" i="2"/>
  <c r="A31" i="2"/>
  <c r="A29" i="2"/>
  <c r="A28" i="2"/>
  <c r="A27" i="2"/>
  <c r="A26" i="2"/>
  <c r="A25" i="2"/>
  <c r="A24" i="2"/>
  <c r="A23" i="2"/>
  <c r="A21" i="2"/>
  <c r="A20" i="2"/>
  <c r="A19" i="2"/>
  <c r="A18" i="2"/>
  <c r="A17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<sst xmlns="http://schemas.openxmlformats.org/spreadsheetml/2006/main" count="2092" uniqueCount="341">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</sst>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7196438.375</v>
      </c>
    </row>
    <row r="8" spans="1:3" ht="15" customHeight="1" x14ac:dyDescent="0.25">
      <c r="B8" s="5" t="s">
        <v>8</v>
      </c>
      <c r="C8" s="44">
        <v>0.36799999999999999</v>
      </c>
    </row>
    <row r="9" spans="1:3" ht="15" customHeight="1" x14ac:dyDescent="0.25">
      <c r="B9" s="5" t="s">
        <v>9</v>
      </c>
      <c r="C9" s="45">
        <v>0.21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0.57600000000000007</v>
      </c>
    </row>
    <row r="12" spans="1:3" ht="15" customHeight="1" x14ac:dyDescent="0.25">
      <c r="B12" s="5" t="s">
        <v>12</v>
      </c>
      <c r="C12" s="45">
        <v>0.65700000000000003</v>
      </c>
    </row>
    <row r="13" spans="1:3" ht="15" customHeight="1" x14ac:dyDescent="0.25">
      <c r="B13" s="5" t="s">
        <v>13</v>
      </c>
      <c r="C13" s="45">
        <v>0.224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0.1066</v>
      </c>
    </row>
    <row r="24" spans="1:3" ht="15" customHeight="1" x14ac:dyDescent="0.25">
      <c r="B24" s="15" t="s">
        <v>22</v>
      </c>
      <c r="C24" s="45">
        <v>0.50460000000000005</v>
      </c>
    </row>
    <row r="25" spans="1:3" ht="15" customHeight="1" x14ac:dyDescent="0.25">
      <c r="B25" s="15" t="s">
        <v>23</v>
      </c>
      <c r="C25" s="45">
        <v>0.30659999999999998</v>
      </c>
    </row>
    <row r="26" spans="1:3" ht="15" customHeight="1" x14ac:dyDescent="0.25">
      <c r="B26" s="15" t="s">
        <v>24</v>
      </c>
      <c r="C26" s="45">
        <v>8.2200000000000009E-2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0.30343875405119197</v>
      </c>
    </row>
    <row r="30" spans="1:3" ht="14.25" customHeight="1" x14ac:dyDescent="0.25">
      <c r="B30" s="25" t="s">
        <v>27</v>
      </c>
      <c r="C30" s="99">
        <v>4.7279900721229402E-2</v>
      </c>
    </row>
    <row r="31" spans="1:3" ht="14.25" customHeight="1" x14ac:dyDescent="0.25">
      <c r="B31" s="25" t="s">
        <v>28</v>
      </c>
      <c r="C31" s="99">
        <v>7.19970607137842E-2</v>
      </c>
    </row>
    <row r="32" spans="1:3" ht="14.25" customHeight="1" x14ac:dyDescent="0.25">
      <c r="B32" s="25" t="s">
        <v>29</v>
      </c>
      <c r="C32" s="99">
        <v>0.57728428451379499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18.424029999999998</v>
      </c>
    </row>
    <row r="38" spans="1:5" ht="15" customHeight="1" x14ac:dyDescent="0.25">
      <c r="B38" s="11" t="s">
        <v>34</v>
      </c>
      <c r="C38" s="43">
        <v>27.988019999999999</v>
      </c>
      <c r="D38" s="12"/>
      <c r="E38" s="13"/>
    </row>
    <row r="39" spans="1:5" ht="15" customHeight="1" x14ac:dyDescent="0.25">
      <c r="B39" s="11" t="s">
        <v>35</v>
      </c>
      <c r="C39" s="43">
        <v>37.152619999999999</v>
      </c>
      <c r="D39" s="12"/>
      <c r="E39" s="12"/>
    </row>
    <row r="40" spans="1:5" ht="15" customHeight="1" x14ac:dyDescent="0.25">
      <c r="B40" s="11" t="s">
        <v>36</v>
      </c>
      <c r="C40" s="100">
        <v>5.3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18.528590000000001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7.4561999999999996E-3</v>
      </c>
      <c r="D45" s="12"/>
    </row>
    <row r="46" spans="1:5" ht="15.75" customHeight="1" x14ac:dyDescent="0.25">
      <c r="B46" s="11" t="s">
        <v>41</v>
      </c>
      <c r="C46" s="45">
        <v>8.0115700000000012E-2</v>
      </c>
      <c r="D46" s="12"/>
    </row>
    <row r="47" spans="1:5" ht="15.75" customHeight="1" x14ac:dyDescent="0.25">
      <c r="B47" s="11" t="s">
        <v>42</v>
      </c>
      <c r="C47" s="45">
        <v>7.3910099999999992E-2</v>
      </c>
      <c r="D47" s="12"/>
      <c r="E47" s="13"/>
    </row>
    <row r="48" spans="1:5" ht="15" customHeight="1" x14ac:dyDescent="0.25">
      <c r="B48" s="11" t="s">
        <v>43</v>
      </c>
      <c r="C48" s="46">
        <v>0.83851799999999999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0.43021899999999991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0.11466808000000001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0.1479160256</v>
      </c>
      <c r="C2" s="98">
        <v>0.95</v>
      </c>
      <c r="D2" s="56">
        <v>40.879820199899122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42.587828233476408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145.53597653646881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0.73760406945451973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13.605540133497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13.605540133497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13.605540133497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13.605540133497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13.605540133497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13.605540133497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0.54172553680387803</v>
      </c>
      <c r="C16" s="98">
        <v>0.95</v>
      </c>
      <c r="D16" s="56">
        <v>0.34477724433097362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3.4360491508281288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3.4360491508281288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0.62608180000000002</v>
      </c>
      <c r="C21" s="98">
        <v>0.95</v>
      </c>
      <c r="D21" s="56">
        <v>6.5000333405857589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23.252969186930081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1.1372200000000001E-2</v>
      </c>
      <c r="C23" s="98">
        <v>0.95</v>
      </c>
      <c r="D23" s="56">
        <v>4.5021845672301692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0.67044882875101608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0.16640553540339401</v>
      </c>
      <c r="C27" s="98">
        <v>0.95</v>
      </c>
      <c r="D27" s="56">
        <v>19.604300185096712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0.48293360000000002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74.50666362993276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7.2099999999999997E-2</v>
      </c>
      <c r="C31" s="98">
        <v>0.95</v>
      </c>
      <c r="D31" s="56">
        <v>0.72554074158552961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0.77429159999999997</v>
      </c>
      <c r="C32" s="98">
        <v>0.95</v>
      </c>
      <c r="D32" s="56">
        <v>0.69599993724824682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0.36528719999999998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0.39525979999999999</v>
      </c>
      <c r="C38" s="98">
        <v>0.95</v>
      </c>
      <c r="D38" s="56">
        <v>4.095195969175438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0.1904276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6.893146E-2</v>
      </c>
      <c r="C3" s="21">
        <f>frac_mam_1_5months * 2.6</f>
        <v>6.893146E-2</v>
      </c>
      <c r="D3" s="21">
        <f>frac_mam_6_11months * 2.6</f>
        <v>9.5631380000000016E-2</v>
      </c>
      <c r="E3" s="21">
        <f>frac_mam_12_23months * 2.6</f>
        <v>8.4949280000000002E-2</v>
      </c>
      <c r="F3" s="21">
        <f>frac_mam_24_59months * 2.6</f>
        <v>0.11534406000000001</v>
      </c>
    </row>
    <row r="4" spans="1:6" ht="15.75" customHeight="1" x14ac:dyDescent="0.25">
      <c r="A4" s="3" t="s">
        <v>205</v>
      </c>
      <c r="B4" s="21">
        <f>frac_sam_1month * 2.6</f>
        <v>1.7254380000000003E-2</v>
      </c>
      <c r="C4" s="21">
        <f>frac_sam_1_5months * 2.6</f>
        <v>1.7254380000000003E-2</v>
      </c>
      <c r="D4" s="21">
        <f>frac_sam_6_11months * 2.6</f>
        <v>1.4667120000000001E-2</v>
      </c>
      <c r="E4" s="21">
        <f>frac_sam_12_23months * 2.6</f>
        <v>1.6521439999999998E-2</v>
      </c>
      <c r="F4" s="21">
        <f>frac_sam_24_59months * 2.6</f>
        <v>1.4196780000000001E-2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0.36799999999999999</v>
      </c>
      <c r="E2" s="60">
        <f>food_insecure</f>
        <v>0.36799999999999999</v>
      </c>
      <c r="F2" s="60">
        <f>food_insecure</f>
        <v>0.36799999999999999</v>
      </c>
      <c r="G2" s="60">
        <f>food_insecure</f>
        <v>0.36799999999999999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0.36799999999999999</v>
      </c>
      <c r="F5" s="60">
        <f>food_insecure</f>
        <v>0.36799999999999999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0.36799999999999999</v>
      </c>
      <c r="F8" s="60">
        <f>food_insecure</f>
        <v>0.36799999999999999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0.36799999999999999</v>
      </c>
      <c r="F9" s="60">
        <f>food_insecure</f>
        <v>0.36799999999999999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0.65700000000000003</v>
      </c>
      <c r="E10" s="60">
        <f>IF(ISBLANK(comm_deliv), frac_children_health_facility,1)</f>
        <v>0.65700000000000003</v>
      </c>
      <c r="F10" s="60">
        <f>IF(ISBLANK(comm_deliv), frac_children_health_facility,1)</f>
        <v>0.65700000000000003</v>
      </c>
      <c r="G10" s="60">
        <f>IF(ISBLANK(comm_deliv), frac_children_health_facility,1)</f>
        <v>0.65700000000000003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0.36799999999999999</v>
      </c>
      <c r="I15" s="60">
        <f>food_insecure</f>
        <v>0.36799999999999999</v>
      </c>
      <c r="J15" s="60">
        <f>food_insecure</f>
        <v>0.36799999999999999</v>
      </c>
      <c r="K15" s="60">
        <f>food_insecure</f>
        <v>0.36799999999999999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0.57600000000000007</v>
      </c>
      <c r="I18" s="60">
        <f>frac_PW_health_facility</f>
        <v>0.57600000000000007</v>
      </c>
      <c r="J18" s="60">
        <f>frac_PW_health_facility</f>
        <v>0.57600000000000007</v>
      </c>
      <c r="K18" s="60">
        <f>frac_PW_health_facility</f>
        <v>0.57600000000000007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0.224</v>
      </c>
      <c r="M24" s="60">
        <f>famplan_unmet_need</f>
        <v>0.224</v>
      </c>
      <c r="N24" s="60">
        <f>famplan_unmet_need</f>
        <v>0.224</v>
      </c>
      <c r="O24" s="60">
        <f>famplan_unmet_need</f>
        <v>0.224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0.38232788017737607</v>
      </c>
      <c r="M25" s="60">
        <f>(1-food_insecure)*(0.49)+food_insecure*(0.7)</f>
        <v>0.56728000000000001</v>
      </c>
      <c r="N25" s="60">
        <f>(1-food_insecure)*(0.49)+food_insecure*(0.7)</f>
        <v>0.56728000000000001</v>
      </c>
      <c r="O25" s="60">
        <f>(1-food_insecure)*(0.49)+food_insecure*(0.7)</f>
        <v>0.56728000000000001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0.16385480579030404</v>
      </c>
      <c r="M26" s="60">
        <f>(1-food_insecure)*(0.21)+food_insecure*(0.3)</f>
        <v>0.24312</v>
      </c>
      <c r="N26" s="60">
        <f>(1-food_insecure)*(0.21)+food_insecure*(0.3)</f>
        <v>0.24312</v>
      </c>
      <c r="O26" s="60">
        <f>(1-food_insecure)*(0.21)+food_insecure*(0.3)</f>
        <v>0.24312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0.12778410323232001</v>
      </c>
      <c r="M27" s="60">
        <f>(1-food_insecure)*(0.3)</f>
        <v>0.18959999999999999</v>
      </c>
      <c r="N27" s="60">
        <f>(1-food_insecure)*(0.3)</f>
        <v>0.18959999999999999</v>
      </c>
      <c r="O27" s="60">
        <f>(1-food_insecure)*(0.3)</f>
        <v>0.18959999999999999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1657639.8492000001</v>
      </c>
      <c r="C2" s="49">
        <v>3203000</v>
      </c>
      <c r="D2" s="49">
        <v>5263000</v>
      </c>
      <c r="E2" s="49">
        <v>4019000</v>
      </c>
      <c r="F2" s="49">
        <v>2953000</v>
      </c>
      <c r="G2" s="17">
        <f t="shared" ref="G2:G13" si="0">C2+D2+E2+F2</f>
        <v>15438000</v>
      </c>
      <c r="H2" s="17">
        <f t="shared" ref="H2:H13" si="1">(B2 + stillbirth*B2/(1000-stillbirth))/(1-abortion)</f>
        <v>1919242.5042907586</v>
      </c>
      <c r="I2" s="17">
        <f t="shared" ref="I2:I13" si="2">G2-H2</f>
        <v>13518757.49570924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1673835.6839999999</v>
      </c>
      <c r="C3" s="50">
        <v>3256000</v>
      </c>
      <c r="D3" s="50">
        <v>5412000</v>
      </c>
      <c r="E3" s="50">
        <v>4091000</v>
      </c>
      <c r="F3" s="50">
        <v>3075000</v>
      </c>
      <c r="G3" s="17">
        <f t="shared" si="0"/>
        <v>15834000</v>
      </c>
      <c r="H3" s="17">
        <f t="shared" si="1"/>
        <v>1937994.306472416</v>
      </c>
      <c r="I3" s="17">
        <f t="shared" si="2"/>
        <v>13896005.693527583</v>
      </c>
    </row>
    <row r="4" spans="1:9" ht="15.75" customHeight="1" x14ac:dyDescent="0.25">
      <c r="A4" s="5">
        <f t="shared" si="3"/>
        <v>2026</v>
      </c>
      <c r="B4" s="49">
        <v>1691242.8988000001</v>
      </c>
      <c r="C4" s="50">
        <v>3297000</v>
      </c>
      <c r="D4" s="50">
        <v>5560000</v>
      </c>
      <c r="E4" s="50">
        <v>4170000</v>
      </c>
      <c r="F4" s="50">
        <v>3193000</v>
      </c>
      <c r="G4" s="17">
        <f t="shared" si="0"/>
        <v>16220000</v>
      </c>
      <c r="H4" s="17">
        <f t="shared" si="1"/>
        <v>1958148.6642127919</v>
      </c>
      <c r="I4" s="17">
        <f t="shared" si="2"/>
        <v>14261851.335787209</v>
      </c>
    </row>
    <row r="5" spans="1:9" ht="15.75" customHeight="1" x14ac:dyDescent="0.25">
      <c r="A5" s="5">
        <f t="shared" si="3"/>
        <v>2027</v>
      </c>
      <c r="B5" s="49">
        <v>1708105.6872</v>
      </c>
      <c r="C5" s="50">
        <v>3325000</v>
      </c>
      <c r="D5" s="50">
        <v>5705000</v>
      </c>
      <c r="E5" s="50">
        <v>4257000</v>
      </c>
      <c r="F5" s="50">
        <v>3311000</v>
      </c>
      <c r="G5" s="17">
        <f t="shared" si="0"/>
        <v>16598000</v>
      </c>
      <c r="H5" s="17">
        <f t="shared" si="1"/>
        <v>1977672.6761709747</v>
      </c>
      <c r="I5" s="17">
        <f t="shared" si="2"/>
        <v>14620327.323829025</v>
      </c>
    </row>
    <row r="6" spans="1:9" ht="15.75" customHeight="1" x14ac:dyDescent="0.25">
      <c r="A6" s="5">
        <f t="shared" si="3"/>
        <v>2028</v>
      </c>
      <c r="B6" s="49">
        <v>1724411.1246</v>
      </c>
      <c r="C6" s="50">
        <v>3347000</v>
      </c>
      <c r="D6" s="50">
        <v>5843000</v>
      </c>
      <c r="E6" s="50">
        <v>4351000</v>
      </c>
      <c r="F6" s="50">
        <v>3423000</v>
      </c>
      <c r="G6" s="17">
        <f t="shared" si="0"/>
        <v>16964000</v>
      </c>
      <c r="H6" s="17">
        <f t="shared" si="1"/>
        <v>1996551.3780338885</v>
      </c>
      <c r="I6" s="17">
        <f t="shared" si="2"/>
        <v>14967448.621966112</v>
      </c>
    </row>
    <row r="7" spans="1:9" ht="15.75" customHeight="1" x14ac:dyDescent="0.25">
      <c r="A7" s="5">
        <f t="shared" si="3"/>
        <v>2029</v>
      </c>
      <c r="B7" s="49">
        <v>1740066.6592000001</v>
      </c>
      <c r="C7" s="50">
        <v>3369000</v>
      </c>
      <c r="D7" s="50">
        <v>5975000</v>
      </c>
      <c r="E7" s="50">
        <v>4458000</v>
      </c>
      <c r="F7" s="50">
        <v>3525000</v>
      </c>
      <c r="G7" s="17">
        <f t="shared" si="0"/>
        <v>17327000</v>
      </c>
      <c r="H7" s="17">
        <f t="shared" si="1"/>
        <v>2014677.6118151383</v>
      </c>
      <c r="I7" s="17">
        <f t="shared" si="2"/>
        <v>15312322.388184862</v>
      </c>
    </row>
    <row r="8" spans="1:9" ht="15.75" customHeight="1" x14ac:dyDescent="0.25">
      <c r="A8" s="5">
        <f t="shared" si="3"/>
        <v>2030</v>
      </c>
      <c r="B8" s="49">
        <v>1755088.56</v>
      </c>
      <c r="C8" s="50">
        <v>3399000</v>
      </c>
      <c r="D8" s="50">
        <v>6097000</v>
      </c>
      <c r="E8" s="50">
        <v>4576000</v>
      </c>
      <c r="F8" s="50">
        <v>3615000</v>
      </c>
      <c r="G8" s="17">
        <f t="shared" si="0"/>
        <v>17687000</v>
      </c>
      <c r="H8" s="17">
        <f t="shared" si="1"/>
        <v>2032070.2140287694</v>
      </c>
      <c r="I8" s="17">
        <f t="shared" si="2"/>
        <v>15654929.78597123</v>
      </c>
    </row>
    <row r="9" spans="1:9" ht="15.75" customHeight="1" x14ac:dyDescent="0.25">
      <c r="A9" s="5">
        <f t="shared" si="3"/>
        <v>2031</v>
      </c>
      <c r="B9" s="49">
        <v>1769009.8044</v>
      </c>
      <c r="C9" s="50">
        <v>3427000</v>
      </c>
      <c r="D9" s="50">
        <v>6216142.8571428573</v>
      </c>
      <c r="E9" s="50">
        <v>4655571.4285714282</v>
      </c>
      <c r="F9" s="50">
        <v>3709571.4285714291</v>
      </c>
      <c r="G9" s="17">
        <f t="shared" si="0"/>
        <v>18008285.714285716</v>
      </c>
      <c r="H9" s="17">
        <f t="shared" si="1"/>
        <v>2048188.4582770567</v>
      </c>
      <c r="I9" s="17">
        <f t="shared" si="2"/>
        <v>15960097.25600866</v>
      </c>
    </row>
    <row r="10" spans="1:9" ht="15.75" customHeight="1" x14ac:dyDescent="0.25">
      <c r="A10" s="5">
        <f t="shared" si="3"/>
        <v>2032</v>
      </c>
      <c r="B10" s="49">
        <v>1782606.1073142861</v>
      </c>
      <c r="C10" s="50">
        <v>3451428.5714285709</v>
      </c>
      <c r="D10" s="50">
        <v>6331020.4081632653</v>
      </c>
      <c r="E10" s="50">
        <v>4736224.4897959176</v>
      </c>
      <c r="F10" s="50">
        <v>3800224.489795919</v>
      </c>
      <c r="G10" s="17">
        <f t="shared" si="0"/>
        <v>18318897.959183671</v>
      </c>
      <c r="H10" s="17">
        <f t="shared" si="1"/>
        <v>2063930.4799634344</v>
      </c>
      <c r="I10" s="17">
        <f t="shared" si="2"/>
        <v>16254967.479220236</v>
      </c>
    </row>
    <row r="11" spans="1:9" ht="15.75" customHeight="1" x14ac:dyDescent="0.25">
      <c r="A11" s="5">
        <f t="shared" si="3"/>
        <v>2033</v>
      </c>
      <c r="B11" s="49">
        <v>1795657.994244898</v>
      </c>
      <c r="C11" s="50">
        <v>3473489.7959183669</v>
      </c>
      <c r="D11" s="50">
        <v>6441166.1807580171</v>
      </c>
      <c r="E11" s="50">
        <v>4817113.7026239056</v>
      </c>
      <c r="F11" s="50">
        <v>3886970.8454810502</v>
      </c>
      <c r="G11" s="17">
        <f t="shared" si="0"/>
        <v>18618740.524781339</v>
      </c>
      <c r="H11" s="17">
        <f t="shared" si="1"/>
        <v>2079042.1679278114</v>
      </c>
      <c r="I11" s="17">
        <f t="shared" si="2"/>
        <v>16539698.356853528</v>
      </c>
    </row>
    <row r="12" spans="1:9" ht="15.75" customHeight="1" x14ac:dyDescent="0.25">
      <c r="A12" s="5">
        <f t="shared" si="3"/>
        <v>2034</v>
      </c>
      <c r="B12" s="49">
        <v>1808165.4666798839</v>
      </c>
      <c r="C12" s="50">
        <v>3494702.623906706</v>
      </c>
      <c r="D12" s="50">
        <v>6546332.7780091623</v>
      </c>
      <c r="E12" s="50">
        <v>4897129.9458558923</v>
      </c>
      <c r="F12" s="50">
        <v>3969252.3948354861</v>
      </c>
      <c r="G12" s="17">
        <f t="shared" si="0"/>
        <v>18907417.742607247</v>
      </c>
      <c r="H12" s="17">
        <f t="shared" si="1"/>
        <v>2093523.5238930746</v>
      </c>
      <c r="I12" s="17">
        <f t="shared" si="2"/>
        <v>16813894.218714174</v>
      </c>
    </row>
    <row r="13" spans="1:9" ht="15.75" customHeight="1" x14ac:dyDescent="0.25">
      <c r="A13" s="5">
        <f t="shared" si="3"/>
        <v>2035</v>
      </c>
      <c r="B13" s="49">
        <v>1820130.372691296</v>
      </c>
      <c r="C13" s="50">
        <v>3515802.9987505199</v>
      </c>
      <c r="D13" s="50">
        <v>6646808.8891533287</v>
      </c>
      <c r="E13" s="50">
        <v>4975148.5095495908</v>
      </c>
      <c r="F13" s="50">
        <v>4047288.4512405549</v>
      </c>
      <c r="G13" s="17">
        <f t="shared" si="0"/>
        <v>19185048.848693993</v>
      </c>
      <c r="H13" s="17">
        <f t="shared" si="1"/>
        <v>2107376.687587244</v>
      </c>
      <c r="I13" s="17">
        <f t="shared" si="2"/>
        <v>17077672.16110675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0.60773516956510265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0.57941142273713064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0.86469765310502378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0.85035953366643635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0.86469765310502378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0.85035953366643635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0.40643464360822407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0.37844150556295969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0.83160412662844263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0.81451134048295237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0.83160412662844263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0.81451134048295237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0.90927254792434964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0.89910691713139079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0.89808016806063884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0.88681657940675573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0.89808016806063884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0.88681657940675573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0.89459260040054811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9.7482000000000072E-3</v>
      </c>
    </row>
    <row r="4" spans="1:8" ht="15.75" customHeight="1" x14ac:dyDescent="0.25">
      <c r="B4" s="19" t="s">
        <v>69</v>
      </c>
      <c r="C4" s="101">
        <v>5.9363900000000122E-2</v>
      </c>
    </row>
    <row r="5" spans="1:8" ht="15.75" customHeight="1" x14ac:dyDescent="0.25">
      <c r="B5" s="19" t="s">
        <v>70</v>
      </c>
      <c r="C5" s="101">
        <v>9.016319999999993E-2</v>
      </c>
    </row>
    <row r="6" spans="1:8" ht="15.75" customHeight="1" x14ac:dyDescent="0.25">
      <c r="B6" s="19" t="s">
        <v>71</v>
      </c>
      <c r="C6" s="101">
        <v>0.25618139999999923</v>
      </c>
    </row>
    <row r="7" spans="1:8" ht="15.75" customHeight="1" x14ac:dyDescent="0.25">
      <c r="B7" s="19" t="s">
        <v>72</v>
      </c>
      <c r="C7" s="101">
        <v>0.39435000000000081</v>
      </c>
    </row>
    <row r="8" spans="1:8" ht="15.75" customHeight="1" x14ac:dyDescent="0.25">
      <c r="B8" s="19" t="s">
        <v>73</v>
      </c>
      <c r="C8" s="101">
        <v>1.5295E-3</v>
      </c>
    </row>
    <row r="9" spans="1:8" ht="15.75" customHeight="1" x14ac:dyDescent="0.25">
      <c r="B9" s="19" t="s">
        <v>74</v>
      </c>
      <c r="C9" s="101">
        <v>6.629260000000009E-2</v>
      </c>
    </row>
    <row r="10" spans="1:8" ht="15.75" customHeight="1" x14ac:dyDescent="0.25">
      <c r="B10" s="19" t="s">
        <v>75</v>
      </c>
      <c r="C10" s="101">
        <v>0.1223712000000001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0.15459604555071149</v>
      </c>
      <c r="D14" s="55">
        <v>0.15459604555071149</v>
      </c>
      <c r="E14" s="55">
        <v>0.15459604555071149</v>
      </c>
      <c r="F14" s="55">
        <v>0.15459604555071149</v>
      </c>
    </row>
    <row r="15" spans="1:8" ht="15.75" customHeight="1" x14ac:dyDescent="0.25">
      <c r="B15" s="19" t="s">
        <v>82</v>
      </c>
      <c r="C15" s="101">
        <v>0.2061607365318871</v>
      </c>
      <c r="D15" s="101">
        <v>0.2061607365318871</v>
      </c>
      <c r="E15" s="101">
        <v>0.2061607365318871</v>
      </c>
      <c r="F15" s="101">
        <v>0.2061607365318871</v>
      </c>
    </row>
    <row r="16" spans="1:8" ht="15.75" customHeight="1" x14ac:dyDescent="0.25">
      <c r="B16" s="19" t="s">
        <v>83</v>
      </c>
      <c r="C16" s="101">
        <v>2.5591654252644511E-2</v>
      </c>
      <c r="D16" s="101">
        <v>2.5591654252644511E-2</v>
      </c>
      <c r="E16" s="101">
        <v>2.5591654252644511E-2</v>
      </c>
      <c r="F16" s="101">
        <v>2.5591654252644511E-2</v>
      </c>
    </row>
    <row r="17" spans="1:8" ht="15.75" customHeight="1" x14ac:dyDescent="0.25">
      <c r="B17" s="19" t="s">
        <v>84</v>
      </c>
      <c r="C17" s="101">
        <v>3.1951908863967829E-3</v>
      </c>
      <c r="D17" s="101">
        <v>3.1951908863967829E-3</v>
      </c>
      <c r="E17" s="101">
        <v>3.1951908863967829E-3</v>
      </c>
      <c r="F17" s="101">
        <v>3.1951908863967829E-3</v>
      </c>
    </row>
    <row r="18" spans="1:8" ht="15.75" customHeight="1" x14ac:dyDescent="0.25">
      <c r="B18" s="19" t="s">
        <v>85</v>
      </c>
      <c r="C18" s="101">
        <v>0.1190673350883891</v>
      </c>
      <c r="D18" s="101">
        <v>0.1190673350883891</v>
      </c>
      <c r="E18" s="101">
        <v>0.1190673350883891</v>
      </c>
      <c r="F18" s="101">
        <v>0.1190673350883891</v>
      </c>
    </row>
    <row r="19" spans="1:8" ht="15.75" customHeight="1" x14ac:dyDescent="0.25">
      <c r="B19" s="19" t="s">
        <v>86</v>
      </c>
      <c r="C19" s="101">
        <v>5.1494508389113812E-2</v>
      </c>
      <c r="D19" s="101">
        <v>5.1494508389113812E-2</v>
      </c>
      <c r="E19" s="101">
        <v>5.1494508389113812E-2</v>
      </c>
      <c r="F19" s="101">
        <v>5.1494508389113812E-2</v>
      </c>
    </row>
    <row r="20" spans="1:8" ht="15.75" customHeight="1" x14ac:dyDescent="0.25">
      <c r="B20" s="19" t="s">
        <v>87</v>
      </c>
      <c r="C20" s="101">
        <v>0.1285073777794245</v>
      </c>
      <c r="D20" s="101">
        <v>0.1285073777794245</v>
      </c>
      <c r="E20" s="101">
        <v>0.1285073777794245</v>
      </c>
      <c r="F20" s="101">
        <v>0.1285073777794245</v>
      </c>
    </row>
    <row r="21" spans="1:8" ht="15.75" customHeight="1" x14ac:dyDescent="0.25">
      <c r="B21" s="19" t="s">
        <v>88</v>
      </c>
      <c r="C21" s="101">
        <v>0.1293290571101246</v>
      </c>
      <c r="D21" s="101">
        <v>0.1293290571101246</v>
      </c>
      <c r="E21" s="101">
        <v>0.1293290571101246</v>
      </c>
      <c r="F21" s="101">
        <v>0.1293290571101246</v>
      </c>
    </row>
    <row r="22" spans="1:8" ht="15.75" customHeight="1" x14ac:dyDescent="0.25">
      <c r="B22" s="19" t="s">
        <v>89</v>
      </c>
      <c r="C22" s="101">
        <v>0.18205809441130791</v>
      </c>
      <c r="D22" s="101">
        <v>0.18205809441130791</v>
      </c>
      <c r="E22" s="101">
        <v>0.18205809441130791</v>
      </c>
      <c r="F22" s="101">
        <v>0.18205809441130791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8.4525216000000014E-2</v>
      </c>
    </row>
    <row r="27" spans="1:8" ht="15.75" customHeight="1" x14ac:dyDescent="0.25">
      <c r="B27" s="19" t="s">
        <v>92</v>
      </c>
      <c r="C27" s="101">
        <v>7.9220290000000006E-3</v>
      </c>
    </row>
    <row r="28" spans="1:8" ht="15.75" customHeight="1" x14ac:dyDescent="0.25">
      <c r="B28" s="19" t="s">
        <v>93</v>
      </c>
      <c r="C28" s="101">
        <v>0.14742909900000001</v>
      </c>
    </row>
    <row r="29" spans="1:8" ht="15.75" customHeight="1" x14ac:dyDescent="0.25">
      <c r="B29" s="19" t="s">
        <v>94</v>
      </c>
      <c r="C29" s="101">
        <v>0.16178519199999999</v>
      </c>
    </row>
    <row r="30" spans="1:8" ht="15.75" customHeight="1" x14ac:dyDescent="0.25">
      <c r="B30" s="19" t="s">
        <v>95</v>
      </c>
      <c r="C30" s="101">
        <v>9.954296E-2</v>
      </c>
    </row>
    <row r="31" spans="1:8" ht="15.75" customHeight="1" x14ac:dyDescent="0.25">
      <c r="B31" s="19" t="s">
        <v>96</v>
      </c>
      <c r="C31" s="101">
        <v>0.105429782</v>
      </c>
    </row>
    <row r="32" spans="1:8" ht="15.75" customHeight="1" x14ac:dyDescent="0.25">
      <c r="B32" s="19" t="s">
        <v>97</v>
      </c>
      <c r="C32" s="101">
        <v>1.8078941000000001E-2</v>
      </c>
    </row>
    <row r="33" spans="2:3" ht="15.75" customHeight="1" x14ac:dyDescent="0.25">
      <c r="B33" s="19" t="s">
        <v>98</v>
      </c>
      <c r="C33" s="101">
        <v>8.1120976999999997E-2</v>
      </c>
    </row>
    <row r="34" spans="2:3" ht="15.75" customHeight="1" x14ac:dyDescent="0.25">
      <c r="B34" s="19" t="s">
        <v>99</v>
      </c>
      <c r="C34" s="101">
        <v>0.29416580399999998</v>
      </c>
    </row>
    <row r="35" spans="2:3" ht="15.75" customHeight="1" x14ac:dyDescent="0.25">
      <c r="B35" s="27" t="s">
        <v>30</v>
      </c>
      <c r="C35" s="48">
        <f>SUM(C26:C34)</f>
        <v>0.99999999999999978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0.56970351954991061</v>
      </c>
      <c r="D2" s="52">
        <f>IFERROR(1-_xlfn.NORM.DIST(_xlfn.NORM.INV(SUM(D4:D5), 0, 1) + 1, 0, 1, TRUE), "")</f>
        <v>0.56970351954991061</v>
      </c>
      <c r="E2" s="52">
        <f>IFERROR(1-_xlfn.NORM.DIST(_xlfn.NORM.INV(SUM(E4:E5), 0, 1) + 1, 0, 1, TRUE), "")</f>
        <v>0.55306780204889838</v>
      </c>
      <c r="F2" s="52">
        <f>IFERROR(1-_xlfn.NORM.DIST(_xlfn.NORM.INV(SUM(F4:F5), 0, 1) + 1, 0, 1, TRUE), "")</f>
        <v>0.40327466361168451</v>
      </c>
      <c r="G2" s="52">
        <f>IFERROR(1-_xlfn.NORM.DIST(_xlfn.NORM.INV(SUM(G4:G5), 0, 1) + 1, 0, 1, TRUE), "")</f>
        <v>0.47023426140659053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0.31042298045008943</v>
      </c>
      <c r="D3" s="52">
        <f>IFERROR(_xlfn.NORM.DIST(_xlfn.NORM.INV(SUM(D4:D5), 0, 1) + 1, 0, 1, TRUE) - SUM(D4:D5), "")</f>
        <v>0.31042298045008943</v>
      </c>
      <c r="E3" s="52">
        <f>IFERROR(_xlfn.NORM.DIST(_xlfn.NORM.INV(SUM(E4:E5), 0, 1) + 1, 0, 1, TRUE) - SUM(E4:E5), "")</f>
        <v>0.31841239795110166</v>
      </c>
      <c r="F3" s="52">
        <f>IFERROR(_xlfn.NORM.DIST(_xlfn.NORM.INV(SUM(F4:F5), 0, 1) + 1, 0, 1, TRUE) - SUM(F4:F5), "")</f>
        <v>0.37163683638831552</v>
      </c>
      <c r="G3" s="52">
        <f>IFERROR(_xlfn.NORM.DIST(_xlfn.NORM.INV(SUM(G4:G5), 0, 1) + 1, 0, 1, TRUE) - SUM(G4:G5), "")</f>
        <v>0.35236573859340947</v>
      </c>
    </row>
    <row r="4" spans="1:15" ht="15.75" customHeight="1" x14ac:dyDescent="0.25">
      <c r="B4" s="5" t="s">
        <v>104</v>
      </c>
      <c r="C4" s="45">
        <v>8.7136999999999992E-2</v>
      </c>
      <c r="D4" s="53">
        <v>8.7136999999999992E-2</v>
      </c>
      <c r="E4" s="53">
        <v>9.6798300000000004E-2</v>
      </c>
      <c r="F4" s="53">
        <v>0.17068729999999999</v>
      </c>
      <c r="G4" s="53">
        <v>0.1358666</v>
      </c>
    </row>
    <row r="5" spans="1:15" ht="15.75" customHeight="1" x14ac:dyDescent="0.25">
      <c r="B5" s="5" t="s">
        <v>105</v>
      </c>
      <c r="C5" s="45">
        <v>3.2736500000000002E-2</v>
      </c>
      <c r="D5" s="53">
        <v>3.2736500000000002E-2</v>
      </c>
      <c r="E5" s="53">
        <v>3.17215E-2</v>
      </c>
      <c r="F5" s="53">
        <v>5.4401199999999997E-2</v>
      </c>
      <c r="G5" s="53">
        <v>4.1533399999999998E-2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0.79853831549598242</v>
      </c>
      <c r="D8" s="52">
        <f>IFERROR(1-_xlfn.NORM.DIST(_xlfn.NORM.INV(SUM(D10:D11), 0, 1) + 1, 0, 1, TRUE), "")</f>
        <v>0.79853831549598242</v>
      </c>
      <c r="E8" s="52">
        <f>IFERROR(1-_xlfn.NORM.DIST(_xlfn.NORM.INV(SUM(E10:E11), 0, 1) + 1, 0, 1, TRUE), "")</f>
        <v>0.76523400200727043</v>
      </c>
      <c r="F8" s="52">
        <f>IFERROR(1-_xlfn.NORM.DIST(_xlfn.NORM.INV(SUM(F10:F11), 0, 1) + 1, 0, 1, TRUE), "")</f>
        <v>0.77699631160256344</v>
      </c>
      <c r="G8" s="52">
        <f>IFERROR(1-_xlfn.NORM.DIST(_xlfn.NORM.INV(SUM(G10:G11), 0, 1) + 1, 0, 1, TRUE), "")</f>
        <v>0.74104432685379962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0.16831328450401753</v>
      </c>
      <c r="D9" s="52">
        <f>IFERROR(_xlfn.NORM.DIST(_xlfn.NORM.INV(SUM(D10:D11), 0, 1) + 1, 0, 1, TRUE) - SUM(D10:D11), "")</f>
        <v>0.16831328450401753</v>
      </c>
      <c r="E9" s="52">
        <f>IFERROR(_xlfn.NORM.DIST(_xlfn.NORM.INV(SUM(E10:E11), 0, 1) + 1, 0, 1, TRUE) - SUM(E10:E11), "")</f>
        <v>0.19234349799272957</v>
      </c>
      <c r="F9" s="52">
        <f>IFERROR(_xlfn.NORM.DIST(_xlfn.NORM.INV(SUM(F10:F11), 0, 1) + 1, 0, 1, TRUE) - SUM(F10:F11), "")</f>
        <v>0.18397648839743652</v>
      </c>
      <c r="G9" s="52">
        <f>IFERROR(_xlfn.NORM.DIST(_xlfn.NORM.INV(SUM(G10:G11), 0, 1) + 1, 0, 1, TRUE) - SUM(G10:G11), "")</f>
        <v>0.20913227314620036</v>
      </c>
    </row>
    <row r="10" spans="1:15" ht="15.75" customHeight="1" x14ac:dyDescent="0.25">
      <c r="B10" s="5" t="s">
        <v>109</v>
      </c>
      <c r="C10" s="45">
        <v>2.65121E-2</v>
      </c>
      <c r="D10" s="53">
        <v>2.65121E-2</v>
      </c>
      <c r="E10" s="53">
        <v>3.6781300000000003E-2</v>
      </c>
      <c r="F10" s="53">
        <v>3.2672800000000002E-2</v>
      </c>
      <c r="G10" s="53">
        <v>4.4363100000000003E-2</v>
      </c>
    </row>
    <row r="11" spans="1:15" ht="15.75" customHeight="1" x14ac:dyDescent="0.25">
      <c r="B11" s="5" t="s">
        <v>110</v>
      </c>
      <c r="C11" s="45">
        <v>6.6363000000000004E-3</v>
      </c>
      <c r="D11" s="53">
        <v>6.6363000000000004E-3</v>
      </c>
      <c r="E11" s="53">
        <v>5.6411999999999999E-3</v>
      </c>
      <c r="F11" s="53">
        <v>6.3543999999999996E-3</v>
      </c>
      <c r="G11" s="53">
        <v>5.4603000000000004E-3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0.47979364849999989</v>
      </c>
      <c r="D14" s="54">
        <v>0.49362246556400002</v>
      </c>
      <c r="E14" s="54">
        <v>0.49362246556400002</v>
      </c>
      <c r="F14" s="54">
        <v>0.38918518062500002</v>
      </c>
      <c r="G14" s="54">
        <v>0.38918518062500002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0.2064163436640214</v>
      </c>
      <c r="D15" s="52">
        <f t="shared" si="0"/>
        <v>0.21236576351247849</v>
      </c>
      <c r="E15" s="52">
        <f t="shared" si="0"/>
        <v>0.21236576351247849</v>
      </c>
      <c r="F15" s="52">
        <f t="shared" si="0"/>
        <v>0.16743485922330684</v>
      </c>
      <c r="G15" s="52">
        <f t="shared" si="0"/>
        <v>0.16743485922330684</v>
      </c>
      <c r="H15" s="52">
        <f t="shared" si="0"/>
        <v>0.16434365799999998</v>
      </c>
      <c r="I15" s="52">
        <f t="shared" si="0"/>
        <v>0.16434365799999998</v>
      </c>
      <c r="J15" s="52">
        <f t="shared" si="0"/>
        <v>0.16434365799999998</v>
      </c>
      <c r="K15" s="52">
        <f t="shared" si="0"/>
        <v>0.16434365799999998</v>
      </c>
      <c r="L15" s="52">
        <f t="shared" si="0"/>
        <v>0.11271737799999998</v>
      </c>
      <c r="M15" s="52">
        <f t="shared" si="0"/>
        <v>0.11271737799999998</v>
      </c>
      <c r="N15" s="52">
        <f t="shared" si="0"/>
        <v>0.11271737799999998</v>
      </c>
      <c r="O15" s="52">
        <f t="shared" si="0"/>
        <v>0.11271737799999998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0.88390579999999996</v>
      </c>
      <c r="D2" s="53">
        <v>0.77429159999999997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8.4998599999999994E-2</v>
      </c>
      <c r="D3" s="53">
        <v>7.6000499999999999E-2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2.7304200000000001E-2</v>
      </c>
      <c r="D4" s="53">
        <v>0.1347344</v>
      </c>
      <c r="E4" s="53">
        <v>0.97345519999999996</v>
      </c>
      <c r="F4" s="53">
        <v>0.70850279999999999</v>
      </c>
      <c r="G4" s="53">
        <v>0</v>
      </c>
    </row>
    <row r="5" spans="1:7" x14ac:dyDescent="0.25">
      <c r="B5" s="3" t="s">
        <v>122</v>
      </c>
      <c r="C5" s="52">
        <v>3.7913999999999999E-3</v>
      </c>
      <c r="D5" s="52">
        <v>1.49736E-2</v>
      </c>
      <c r="E5" s="52">
        <f>1-SUM(E2:E4)</f>
        <v>2.6544800000000035E-2</v>
      </c>
      <c r="F5" s="52">
        <f>1-SUM(F2:F4)</f>
        <v>0.29149720000000001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839AAF-1EA6-4C52-888D-3268B10F5E05}"/>
</file>

<file path=customXml/itemProps2.xml><?xml version="1.0" encoding="utf-8"?>
<ds:datastoreItem xmlns:ds="http://schemas.openxmlformats.org/officeDocument/2006/customXml" ds:itemID="{A120A257-41F2-43A1-91C2-73A8BE945E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2024-03-26T04:24:42Z</dcterms:modified>
</cp:coreProperties>
</file>