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9CB2964-3828-4219-9745-4B1BB71B3DC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8" i="2"/>
  <c r="A37" i="2"/>
  <c r="A36" i="2"/>
  <c r="A35" i="2"/>
  <c r="A34" i="2"/>
  <c r="A33" i="2"/>
  <c r="A29" i="2"/>
  <c r="A28" i="2"/>
  <c r="A27" i="2"/>
  <c r="A26" i="2"/>
  <c r="A25" i="2"/>
  <c r="A22" i="2"/>
  <c r="A21" i="2"/>
  <c r="A20" i="2"/>
  <c r="A19" i="2"/>
  <c r="A18" i="2"/>
  <c r="A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30" i="2"/>
  <c r="A40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<sst xmlns="http://schemas.openxmlformats.org/spreadsheetml/2006/main" count="2092" uniqueCount="341">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</sst>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765421.328125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0.8706096649169921</v>
      </c>
    </row>
    <row r="11" spans="1:3" ht="15" customHeight="1" x14ac:dyDescent="0.25">
      <c r="B11" s="5" t="s">
        <v>11</v>
      </c>
      <c r="C11" s="45">
        <v>0.94599999999999995</v>
      </c>
    </row>
    <row r="12" spans="1:3" ht="15" customHeight="1" x14ac:dyDescent="0.25">
      <c r="B12" s="5" t="s">
        <v>12</v>
      </c>
      <c r="C12" s="45">
        <v>0.59699999999999998</v>
      </c>
    </row>
    <row r="13" spans="1:3" ht="15" customHeight="1" x14ac:dyDescent="0.25">
      <c r="B13" s="5" t="s">
        <v>13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0.55500000000000005</v>
      </c>
    </row>
    <row r="25" spans="1:3" ht="15" customHeight="1" x14ac:dyDescent="0.25">
      <c r="B25" s="15" t="s">
        <v>23</v>
      </c>
      <c r="C25" s="45">
        <v>0.30480000000000002</v>
      </c>
    </row>
    <row r="26" spans="1:3" ht="15" customHeight="1" x14ac:dyDescent="0.25">
      <c r="B26" s="15" t="s">
        <v>24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0.33982819653213803</v>
      </c>
    </row>
    <row r="30" spans="1:3" ht="14.25" customHeight="1" x14ac:dyDescent="0.25">
      <c r="B30" s="25" t="s">
        <v>27</v>
      </c>
      <c r="C30" s="99">
        <v>6.2561187920877309E-2</v>
      </c>
    </row>
    <row r="31" spans="1:3" ht="14.25" customHeight="1" x14ac:dyDescent="0.25">
      <c r="B31" s="25" t="s">
        <v>28</v>
      </c>
      <c r="C31" s="99">
        <v>0.10830365564404</v>
      </c>
    </row>
    <row r="32" spans="1:3" ht="14.25" customHeight="1" x14ac:dyDescent="0.25">
      <c r="B32" s="25" t="s">
        <v>29</v>
      </c>
      <c r="C32" s="99">
        <v>0.48930695990294498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11.92366</v>
      </c>
    </row>
    <row r="38" spans="1:5" ht="15" customHeight="1" x14ac:dyDescent="0.25">
      <c r="B38" s="11" t="s">
        <v>34</v>
      </c>
      <c r="C38" s="43">
        <v>15.550739999999999</v>
      </c>
      <c r="D38" s="12"/>
      <c r="E38" s="13"/>
    </row>
    <row r="39" spans="1:5" ht="15" customHeight="1" x14ac:dyDescent="0.25">
      <c r="B39" s="11" t="s">
        <v>35</v>
      </c>
      <c r="C39" s="43">
        <v>17.399979999999999</v>
      </c>
      <c r="D39" s="12"/>
      <c r="E39" s="12"/>
    </row>
    <row r="40" spans="1:5" ht="15" customHeight="1" x14ac:dyDescent="0.25">
      <c r="B40" s="11" t="s">
        <v>36</v>
      </c>
      <c r="C40" s="100">
        <v>0.5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6.4134599999999997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5.9365999999999993E-3</v>
      </c>
      <c r="D45" s="12"/>
    </row>
    <row r="46" spans="1:5" ht="15.75" customHeight="1" x14ac:dyDescent="0.25">
      <c r="B46" s="11" t="s">
        <v>41</v>
      </c>
      <c r="C46" s="45">
        <v>6.3787999999999997E-2</v>
      </c>
      <c r="D46" s="12"/>
    </row>
    <row r="47" spans="1:5" ht="15.75" customHeight="1" x14ac:dyDescent="0.25">
      <c r="B47" s="11" t="s">
        <v>42</v>
      </c>
      <c r="C47" s="45">
        <v>7.5355800000000001E-2</v>
      </c>
      <c r="D47" s="12"/>
      <c r="E47" s="13"/>
    </row>
    <row r="48" spans="1:5" ht="15" customHeight="1" x14ac:dyDescent="0.25">
      <c r="B48" s="11" t="s">
        <v>43</v>
      </c>
      <c r="C48" s="46">
        <v>0.85491960000000011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0.17657707263710001</v>
      </c>
      <c r="C2" s="98">
        <v>0.95</v>
      </c>
      <c r="D2" s="56">
        <v>38.470301788640938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42.533821775887482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107.7603082099896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3.1061362813373239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13.55153367590807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13.55153367590807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13.55153367590807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13.55153367590807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13.55153367590807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13.55153367590807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0.2467053173214</v>
      </c>
      <c r="C16" s="98">
        <v>0.95</v>
      </c>
      <c r="D16" s="56">
        <v>0.29077641375814661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2.5765543589847759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2.5765543589847759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0.61718569999999995</v>
      </c>
      <c r="C21" s="98">
        <v>0.95</v>
      </c>
      <c r="D21" s="56">
        <v>29.985420494092399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7.1143999999999999E-2</v>
      </c>
      <c r="C23" s="98">
        <v>0.95</v>
      </c>
      <c r="D23" s="56">
        <v>4.4684305312370904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0.74516465863433001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0.2263989925156</v>
      </c>
      <c r="C27" s="98">
        <v>0.95</v>
      </c>
      <c r="D27" s="56">
        <v>19.554423814166139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69.007299698442466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0.90872808870784549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0.97864569999999995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8.8649080000000005E-2</v>
      </c>
      <c r="C3" s="21">
        <f>frac_mam_1_5months * 2.6</f>
        <v>8.8649080000000005E-2</v>
      </c>
      <c r="D3" s="21">
        <f>frac_mam_6_11months * 2.6</f>
        <v>5.4077139999999996E-2</v>
      </c>
      <c r="E3" s="21">
        <f>frac_mam_12_23months * 2.6</f>
        <v>2.7900339999999999E-2</v>
      </c>
      <c r="F3" s="21">
        <f>frac_mam_24_59months * 2.6</f>
        <v>2.4484460000000003E-2</v>
      </c>
    </row>
    <row r="4" spans="1:6" ht="15.75" customHeight="1" x14ac:dyDescent="0.25">
      <c r="A4" s="3" t="s">
        <v>205</v>
      </c>
      <c r="B4" s="21">
        <f>frac_sam_1month * 2.6</f>
        <v>4.2762719999999997E-2</v>
      </c>
      <c r="C4" s="21">
        <f>frac_sam_1_5months * 2.6</f>
        <v>4.2762719999999997E-2</v>
      </c>
      <c r="D4" s="21">
        <f>frac_sam_6_11months * 2.6</f>
        <v>2.3833940000000001E-2</v>
      </c>
      <c r="E4" s="21">
        <f>frac_sam_12_23months * 2.6</f>
        <v>2.4217440000000003E-2</v>
      </c>
      <c r="F4" s="21">
        <f>frac_sam_24_59months * 2.6</f>
        <v>1.0756719999999999E-2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135805.9472</v>
      </c>
      <c r="C2" s="49">
        <v>277000</v>
      </c>
      <c r="D2" s="49">
        <v>466000</v>
      </c>
      <c r="E2" s="49">
        <v>554000</v>
      </c>
      <c r="F2" s="49">
        <v>366000</v>
      </c>
      <c r="G2" s="17">
        <f t="shared" ref="G2:G13" si="0">C2+D2+E2+F2</f>
        <v>1663000</v>
      </c>
      <c r="H2" s="17">
        <f t="shared" ref="H2:H13" si="1">(B2 + stillbirth*B2/(1000-stillbirth))/(1-abortion)</f>
        <v>155321.08556945628</v>
      </c>
      <c r="I2" s="17">
        <f t="shared" ref="I2:I13" si="2">G2-H2</f>
        <v>1507678.9144305438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133445.916</v>
      </c>
      <c r="C3" s="50">
        <v>293000</v>
      </c>
      <c r="D3" s="50">
        <v>459000</v>
      </c>
      <c r="E3" s="50">
        <v>554000</v>
      </c>
      <c r="F3" s="50">
        <v>380000</v>
      </c>
      <c r="G3" s="17">
        <f t="shared" si="0"/>
        <v>1686000</v>
      </c>
      <c r="H3" s="17">
        <f t="shared" si="1"/>
        <v>152621.92094876443</v>
      </c>
      <c r="I3" s="17">
        <f t="shared" si="2"/>
        <v>1533378.0790512357</v>
      </c>
    </row>
    <row r="4" spans="1:9" ht="15.75" customHeight="1" x14ac:dyDescent="0.25">
      <c r="A4" s="5">
        <f t="shared" si="3"/>
        <v>2026</v>
      </c>
      <c r="B4" s="49">
        <v>132981.64000000001</v>
      </c>
      <c r="C4" s="50">
        <v>309000</v>
      </c>
      <c r="D4" s="50">
        <v>458000</v>
      </c>
      <c r="E4" s="50">
        <v>547000</v>
      </c>
      <c r="F4" s="50">
        <v>398000</v>
      </c>
      <c r="G4" s="17">
        <f t="shared" si="0"/>
        <v>1712000</v>
      </c>
      <c r="H4" s="17">
        <f t="shared" si="1"/>
        <v>152090.92909008209</v>
      </c>
      <c r="I4" s="17">
        <f t="shared" si="2"/>
        <v>1559909.0709099178</v>
      </c>
    </row>
    <row r="5" spans="1:9" ht="15.75" customHeight="1" x14ac:dyDescent="0.25">
      <c r="A5" s="5">
        <f t="shared" si="3"/>
        <v>2027</v>
      </c>
      <c r="B5" s="49">
        <v>132422.6</v>
      </c>
      <c r="C5" s="50">
        <v>326000</v>
      </c>
      <c r="D5" s="50">
        <v>460000</v>
      </c>
      <c r="E5" s="50">
        <v>537000</v>
      </c>
      <c r="F5" s="50">
        <v>419000</v>
      </c>
      <c r="G5" s="17">
        <f t="shared" si="0"/>
        <v>1742000</v>
      </c>
      <c r="H5" s="17">
        <f t="shared" si="1"/>
        <v>151451.55576758043</v>
      </c>
      <c r="I5" s="17">
        <f t="shared" si="2"/>
        <v>1590548.4442324196</v>
      </c>
    </row>
    <row r="6" spans="1:9" ht="15.75" customHeight="1" x14ac:dyDescent="0.25">
      <c r="A6" s="5">
        <f t="shared" si="3"/>
        <v>2028</v>
      </c>
      <c r="B6" s="49">
        <v>131827.24799999999</v>
      </c>
      <c r="C6" s="50">
        <v>342000</v>
      </c>
      <c r="D6" s="50">
        <v>467000</v>
      </c>
      <c r="E6" s="50">
        <v>522000</v>
      </c>
      <c r="F6" s="50">
        <v>444000</v>
      </c>
      <c r="G6" s="17">
        <f t="shared" si="0"/>
        <v>1775000</v>
      </c>
      <c r="H6" s="17">
        <f t="shared" si="1"/>
        <v>150770.65245780293</v>
      </c>
      <c r="I6" s="17">
        <f t="shared" si="2"/>
        <v>1624229.347542197</v>
      </c>
    </row>
    <row r="7" spans="1:9" ht="15.75" customHeight="1" x14ac:dyDescent="0.25">
      <c r="A7" s="5">
        <f t="shared" si="3"/>
        <v>2029</v>
      </c>
      <c r="B7" s="49">
        <v>131140.33600000001</v>
      </c>
      <c r="C7" s="50">
        <v>355000</v>
      </c>
      <c r="D7" s="50">
        <v>479000</v>
      </c>
      <c r="E7" s="50">
        <v>505000</v>
      </c>
      <c r="F7" s="50">
        <v>466000</v>
      </c>
      <c r="G7" s="17">
        <f t="shared" si="0"/>
        <v>1805000</v>
      </c>
      <c r="H7" s="17">
        <f t="shared" si="1"/>
        <v>149985.03209484814</v>
      </c>
      <c r="I7" s="17">
        <f t="shared" si="2"/>
        <v>1655014.9679051519</v>
      </c>
    </row>
    <row r="8" spans="1:9" ht="15.75" customHeight="1" x14ac:dyDescent="0.25">
      <c r="A8" s="5">
        <f t="shared" si="3"/>
        <v>2030</v>
      </c>
      <c r="B8" s="49">
        <v>130418.71400000001</v>
      </c>
      <c r="C8" s="50">
        <v>364000</v>
      </c>
      <c r="D8" s="50">
        <v>495000</v>
      </c>
      <c r="E8" s="50">
        <v>489000</v>
      </c>
      <c r="F8" s="50">
        <v>486000</v>
      </c>
      <c r="G8" s="17">
        <f t="shared" si="0"/>
        <v>1834000</v>
      </c>
      <c r="H8" s="17">
        <f t="shared" si="1"/>
        <v>149159.71394993848</v>
      </c>
      <c r="I8" s="17">
        <f t="shared" si="2"/>
        <v>1684840.2860500615</v>
      </c>
    </row>
    <row r="9" spans="1:9" ht="15.75" customHeight="1" x14ac:dyDescent="0.25">
      <c r="A9" s="5">
        <f t="shared" si="3"/>
        <v>2031</v>
      </c>
      <c r="B9" s="49">
        <v>129649.1092571429</v>
      </c>
      <c r="C9" s="50">
        <v>376428.57142857142</v>
      </c>
      <c r="D9" s="50">
        <v>499142.85714285722</v>
      </c>
      <c r="E9" s="50">
        <v>479714.28571428568</v>
      </c>
      <c r="F9" s="50">
        <v>503142.85714285722</v>
      </c>
      <c r="G9" s="17">
        <f t="shared" si="0"/>
        <v>1858428.5714285716</v>
      </c>
      <c r="H9" s="17">
        <f t="shared" si="1"/>
        <v>148279.51800429312</v>
      </c>
      <c r="I9" s="17">
        <f t="shared" si="2"/>
        <v>1710149.0534242785</v>
      </c>
    </row>
    <row r="10" spans="1:9" ht="15.75" customHeight="1" x14ac:dyDescent="0.25">
      <c r="A10" s="5">
        <f t="shared" si="3"/>
        <v>2032</v>
      </c>
      <c r="B10" s="49">
        <v>129106.7082938776</v>
      </c>
      <c r="C10" s="50">
        <v>388346.93877551018</v>
      </c>
      <c r="D10" s="50">
        <v>504877.55102040822</v>
      </c>
      <c r="E10" s="50">
        <v>469102.04081632663</v>
      </c>
      <c r="F10" s="50">
        <v>520734.69387755112</v>
      </c>
      <c r="G10" s="17">
        <f t="shared" si="0"/>
        <v>1883061.224489796</v>
      </c>
      <c r="H10" s="17">
        <f t="shared" si="1"/>
        <v>147659.1747265115</v>
      </c>
      <c r="I10" s="17">
        <f t="shared" si="2"/>
        <v>1735402.0497632844</v>
      </c>
    </row>
    <row r="11" spans="1:9" ht="15.75" customHeight="1" x14ac:dyDescent="0.25">
      <c r="A11" s="5">
        <f t="shared" si="3"/>
        <v>2033</v>
      </c>
      <c r="B11" s="49">
        <v>128553.1466215743</v>
      </c>
      <c r="C11" s="50">
        <v>399682.2157434402</v>
      </c>
      <c r="D11" s="50">
        <v>511574.34402332362</v>
      </c>
      <c r="E11" s="50">
        <v>457973.76093294472</v>
      </c>
      <c r="F11" s="50">
        <v>538268.22157434409</v>
      </c>
      <c r="G11" s="17">
        <f t="shared" si="0"/>
        <v>1907498.5422740527</v>
      </c>
      <c r="H11" s="17">
        <f t="shared" si="1"/>
        <v>147026.06696028702</v>
      </c>
      <c r="I11" s="17">
        <f t="shared" si="2"/>
        <v>1760472.4753137657</v>
      </c>
    </row>
    <row r="12" spans="1:9" ht="15.75" customHeight="1" x14ac:dyDescent="0.25">
      <c r="A12" s="5">
        <f t="shared" si="3"/>
        <v>2034</v>
      </c>
      <c r="B12" s="49">
        <v>128000.3675675135</v>
      </c>
      <c r="C12" s="50">
        <v>410208.24656393158</v>
      </c>
      <c r="D12" s="50">
        <v>518942.107455227</v>
      </c>
      <c r="E12" s="50">
        <v>446684.2982090796</v>
      </c>
      <c r="F12" s="50">
        <v>555306.53894210758</v>
      </c>
      <c r="G12" s="17">
        <f t="shared" si="0"/>
        <v>1931141.1911703455</v>
      </c>
      <c r="H12" s="17">
        <f t="shared" si="1"/>
        <v>146393.85427353083</v>
      </c>
      <c r="I12" s="17">
        <f t="shared" si="2"/>
        <v>1784747.3368968146</v>
      </c>
    </row>
    <row r="13" spans="1:9" ht="15.75" customHeight="1" x14ac:dyDescent="0.25">
      <c r="A13" s="5">
        <f t="shared" si="3"/>
        <v>2035</v>
      </c>
      <c r="B13" s="49">
        <v>127453.6703628726</v>
      </c>
      <c r="C13" s="50">
        <v>419952.28178735042</v>
      </c>
      <c r="D13" s="50">
        <v>526362.40852025943</v>
      </c>
      <c r="E13" s="50">
        <v>435924.91223894811</v>
      </c>
      <c r="F13" s="50">
        <v>571207.47307669441</v>
      </c>
      <c r="G13" s="17">
        <f t="shared" si="0"/>
        <v>1953447.0756232524</v>
      </c>
      <c r="H13" s="17">
        <f t="shared" si="1"/>
        <v>145768.5973900634</v>
      </c>
      <c r="I13" s="17">
        <f t="shared" si="2"/>
        <v>1807678.4782331891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0.61723122282681908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0.60260731986719662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0.86931078936318062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0.86216708354232252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0.86931078936318062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0.86216708354232252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0.41612199607070111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0.40126781113326676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0.83713306595504955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0.8285773108185629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0.83713306595504955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0.8285773108185629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0.91251965661445789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0.9074864700697105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0.90168453671103543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0.89609893224162873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0.90168453671103543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0.89609893224162873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1.5407999999999991E-3</v>
      </c>
    </row>
    <row r="4" spans="1:8" ht="15.75" customHeight="1" x14ac:dyDescent="0.25">
      <c r="B4" s="19" t="s">
        <v>69</v>
      </c>
      <c r="C4" s="101">
        <v>5.5218899999999987E-2</v>
      </c>
    </row>
    <row r="5" spans="1:8" ht="15.75" customHeight="1" x14ac:dyDescent="0.25">
      <c r="B5" s="19" t="s">
        <v>70</v>
      </c>
      <c r="C5" s="101">
        <v>4.9336599999999987E-2</v>
      </c>
    </row>
    <row r="6" spans="1:8" ht="15.75" customHeight="1" x14ac:dyDescent="0.25">
      <c r="B6" s="19" t="s">
        <v>71</v>
      </c>
      <c r="C6" s="101">
        <v>0.19651040000000031</v>
      </c>
    </row>
    <row r="7" spans="1:8" ht="15.75" customHeight="1" x14ac:dyDescent="0.25">
      <c r="B7" s="19" t="s">
        <v>72</v>
      </c>
      <c r="C7" s="101">
        <v>0.41559819999999958</v>
      </c>
    </row>
    <row r="8" spans="1:8" ht="15.75" customHeight="1" x14ac:dyDescent="0.25">
      <c r="B8" s="19" t="s">
        <v>73</v>
      </c>
      <c r="C8" s="101">
        <v>1.9750000000000041E-4</v>
      </c>
    </row>
    <row r="9" spans="1:8" ht="15.75" customHeight="1" x14ac:dyDescent="0.25">
      <c r="B9" s="19" t="s">
        <v>74</v>
      </c>
      <c r="C9" s="101">
        <v>0.19013440000000001</v>
      </c>
    </row>
    <row r="10" spans="1:8" ht="15.75" customHeight="1" x14ac:dyDescent="0.25">
      <c r="B10" s="19" t="s">
        <v>75</v>
      </c>
      <c r="C10" s="101">
        <v>9.1463199999999953E-2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0.11521433516938739</v>
      </c>
      <c r="D14" s="55">
        <v>0.11521433516938739</v>
      </c>
      <c r="E14" s="55">
        <v>0.11521433516938739</v>
      </c>
      <c r="F14" s="55">
        <v>0.11521433516938739</v>
      </c>
    </row>
    <row r="15" spans="1:8" ht="15.75" customHeight="1" x14ac:dyDescent="0.25">
      <c r="B15" s="19" t="s">
        <v>82</v>
      </c>
      <c r="C15" s="101">
        <v>0.54966072134015409</v>
      </c>
      <c r="D15" s="101">
        <v>0.54966072134015409</v>
      </c>
      <c r="E15" s="101">
        <v>0.54966072134015409</v>
      </c>
      <c r="F15" s="101">
        <v>0.54966072134015409</v>
      </c>
    </row>
    <row r="16" spans="1:8" ht="15.75" customHeight="1" x14ac:dyDescent="0.25">
      <c r="B16" s="19" t="s">
        <v>83</v>
      </c>
      <c r="C16" s="101">
        <v>4.0830961878845301E-2</v>
      </c>
      <c r="D16" s="101">
        <v>4.0830961878845301E-2</v>
      </c>
      <c r="E16" s="101">
        <v>4.0830961878845301E-2</v>
      </c>
      <c r="F16" s="101">
        <v>4.0830961878845301E-2</v>
      </c>
    </row>
    <row r="17" spans="1:8" ht="15.75" customHeight="1" x14ac:dyDescent="0.25">
      <c r="B17" s="19" t="s">
        <v>84</v>
      </c>
      <c r="C17" s="101">
        <v>1.353392173711137E-3</v>
      </c>
      <c r="D17" s="101">
        <v>1.353392173711137E-3</v>
      </c>
      <c r="E17" s="101">
        <v>1.353392173711137E-3</v>
      </c>
      <c r="F17" s="101">
        <v>1.353392173711137E-3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6.0295701086369472E-3</v>
      </c>
      <c r="D19" s="101">
        <v>6.0295701086369472E-3</v>
      </c>
      <c r="E19" s="101">
        <v>6.0295701086369472E-3</v>
      </c>
      <c r="F19" s="101">
        <v>6.0295701086369472E-3</v>
      </c>
    </row>
    <row r="20" spans="1:8" ht="15.75" customHeight="1" x14ac:dyDescent="0.25">
      <c r="B20" s="19" t="s">
        <v>87</v>
      </c>
      <c r="C20" s="101">
        <v>2.2324405642405711E-2</v>
      </c>
      <c r="D20" s="101">
        <v>2.2324405642405711E-2</v>
      </c>
      <c r="E20" s="101">
        <v>2.2324405642405711E-2</v>
      </c>
      <c r="F20" s="101">
        <v>2.2324405642405711E-2</v>
      </c>
    </row>
    <row r="21" spans="1:8" ht="15.75" customHeight="1" x14ac:dyDescent="0.25">
      <c r="B21" s="19" t="s">
        <v>88</v>
      </c>
      <c r="C21" s="101">
        <v>0.2122611559734788</v>
      </c>
      <c r="D21" s="101">
        <v>0.2122611559734788</v>
      </c>
      <c r="E21" s="101">
        <v>0.2122611559734788</v>
      </c>
      <c r="F21" s="101">
        <v>0.2122611559734788</v>
      </c>
    </row>
    <row r="22" spans="1:8" ht="15.75" customHeight="1" x14ac:dyDescent="0.25">
      <c r="B22" s="19" t="s">
        <v>89</v>
      </c>
      <c r="C22" s="101">
        <v>5.2325457713380492E-2</v>
      </c>
      <c r="D22" s="101">
        <v>5.2325457713380492E-2</v>
      </c>
      <c r="E22" s="101">
        <v>5.2325457713380492E-2</v>
      </c>
      <c r="F22" s="101">
        <v>5.2325457713380492E-2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0.72671771537825036</v>
      </c>
      <c r="D2" s="52">
        <f>IFERROR(1-_xlfn.NORM.DIST(_xlfn.NORM.INV(SUM(D4:D5), 0, 1) + 1, 0, 1, TRUE), "")</f>
        <v>0.72671771537825036</v>
      </c>
      <c r="E2" s="52">
        <f>IFERROR(1-_xlfn.NORM.DIST(_xlfn.NORM.INV(SUM(E4:E5), 0, 1) + 1, 0, 1, TRUE), "")</f>
        <v>0.62659155412491141</v>
      </c>
      <c r="F2" s="52">
        <f>IFERROR(1-_xlfn.NORM.DIST(_xlfn.NORM.INV(SUM(F4:F5), 0, 1) + 1, 0, 1, TRUE), "")</f>
        <v>0.51965388532462375</v>
      </c>
      <c r="G2" s="52">
        <f>IFERROR(1-_xlfn.NORM.DIST(_xlfn.NORM.INV(SUM(G4:G5), 0, 1) + 1, 0, 1, TRUE), "")</f>
        <v>0.56275773337121771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0.21880568462174965</v>
      </c>
      <c r="D3" s="52">
        <f>IFERROR(_xlfn.NORM.DIST(_xlfn.NORM.INV(SUM(D4:D5), 0, 1) + 1, 0, 1, TRUE) - SUM(D4:D5), "")</f>
        <v>0.21880568462174965</v>
      </c>
      <c r="E3" s="52">
        <f>IFERROR(_xlfn.NORM.DIST(_xlfn.NORM.INV(SUM(E4:E5), 0, 1) + 1, 0, 1, TRUE) - SUM(E4:E5), "")</f>
        <v>0.28046404587508861</v>
      </c>
      <c r="F3" s="52">
        <f>IFERROR(_xlfn.NORM.DIST(_xlfn.NORM.INV(SUM(F4:F5), 0, 1) + 1, 0, 1, TRUE) - SUM(F4:F5), "")</f>
        <v>0.33332261467537627</v>
      </c>
      <c r="G3" s="52">
        <f>IFERROR(_xlfn.NORM.DIST(_xlfn.NORM.INV(SUM(G4:G5), 0, 1) + 1, 0, 1, TRUE) - SUM(G4:G5), "")</f>
        <v>0.31380306662878238</v>
      </c>
    </row>
    <row r="4" spans="1:15" ht="15.75" customHeight="1" x14ac:dyDescent="0.25">
      <c r="B4" s="5" t="s">
        <v>104</v>
      </c>
      <c r="C4" s="45">
        <v>3.57805E-2</v>
      </c>
      <c r="D4" s="53">
        <v>3.57805E-2</v>
      </c>
      <c r="E4" s="53">
        <v>3.1043899999999999E-2</v>
      </c>
      <c r="F4" s="53">
        <v>0.11139780000000001</v>
      </c>
      <c r="G4" s="53">
        <v>9.3345199999999989E-2</v>
      </c>
    </row>
    <row r="5" spans="1:15" ht="15.75" customHeight="1" x14ac:dyDescent="0.25">
      <c r="B5" s="5" t="s">
        <v>105</v>
      </c>
      <c r="C5" s="45">
        <v>1.86961E-2</v>
      </c>
      <c r="D5" s="53">
        <v>1.86961E-2</v>
      </c>
      <c r="E5" s="53">
        <v>6.1900499999999997E-2</v>
      </c>
      <c r="F5" s="53">
        <v>3.5625700000000003E-2</v>
      </c>
      <c r="G5" s="53">
        <v>3.0093999999999999E-2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0.73878735174891208</v>
      </c>
      <c r="D8" s="52">
        <f>IFERROR(1-_xlfn.NORM.DIST(_xlfn.NORM.INV(SUM(D10:D11), 0, 1) + 1, 0, 1, TRUE), "")</f>
        <v>0.73878735174891208</v>
      </c>
      <c r="E8" s="52">
        <f>IFERROR(1-_xlfn.NORM.DIST(_xlfn.NORM.INV(SUM(E10:E11), 0, 1) + 1, 0, 1, TRUE), "")</f>
        <v>0.81092131378354604</v>
      </c>
      <c r="F8" s="52">
        <f>IFERROR(1-_xlfn.NORM.DIST(_xlfn.NORM.INV(SUM(F10:F11), 0, 1) + 1, 0, 1, TRUE), "")</f>
        <v>0.85378692413781465</v>
      </c>
      <c r="G8" s="52">
        <f>IFERROR(1-_xlfn.NORM.DIST(_xlfn.NORM.INV(SUM(G10:G11), 0, 1) + 1, 0, 1, TRUE), "")</f>
        <v>0.88685105031614997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0.21066964825108792</v>
      </c>
      <c r="D9" s="52">
        <f>IFERROR(_xlfn.NORM.DIST(_xlfn.NORM.INV(SUM(D10:D11), 0, 1) + 1, 0, 1, TRUE) - SUM(D10:D11), "")</f>
        <v>0.21066964825108792</v>
      </c>
      <c r="E9" s="52">
        <f>IFERROR(_xlfn.NORM.DIST(_xlfn.NORM.INV(SUM(E10:E11), 0, 1) + 1, 0, 1, TRUE) - SUM(E10:E11), "")</f>
        <v>0.15911288621645392</v>
      </c>
      <c r="F9" s="52">
        <f>IFERROR(_xlfn.NORM.DIST(_xlfn.NORM.INV(SUM(F10:F11), 0, 1) + 1, 0, 1, TRUE) - SUM(F10:F11), "")</f>
        <v>0.12616777586218536</v>
      </c>
      <c r="G9" s="52">
        <f>IFERROR(_xlfn.NORM.DIST(_xlfn.NORM.INV(SUM(G10:G11), 0, 1) + 1, 0, 1, TRUE) - SUM(G10:G11), "")</f>
        <v>9.9594649683850053E-2</v>
      </c>
    </row>
    <row r="10" spans="1:15" ht="15.75" customHeight="1" x14ac:dyDescent="0.25">
      <c r="B10" s="5" t="s">
        <v>109</v>
      </c>
      <c r="C10" s="45">
        <v>3.4095800000000002E-2</v>
      </c>
      <c r="D10" s="53">
        <v>3.4095800000000002E-2</v>
      </c>
      <c r="E10" s="53">
        <v>2.0798899999999999E-2</v>
      </c>
      <c r="F10" s="53">
        <v>1.07309E-2</v>
      </c>
      <c r="G10" s="53">
        <v>9.4171000000000012E-3</v>
      </c>
    </row>
    <row r="11" spans="1:15" ht="15.75" customHeight="1" x14ac:dyDescent="0.25">
      <c r="B11" s="5" t="s">
        <v>110</v>
      </c>
      <c r="C11" s="45">
        <v>1.6447199999999999E-2</v>
      </c>
      <c r="D11" s="53">
        <v>1.6447199999999999E-2</v>
      </c>
      <c r="E11" s="53">
        <v>9.1669000000000004E-3</v>
      </c>
      <c r="F11" s="53">
        <v>9.3144000000000005E-3</v>
      </c>
      <c r="G11" s="53">
        <v>4.1371999999999997E-3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0.90135670000000001</v>
      </c>
      <c r="F4" s="53">
        <v>0.47346310000000003</v>
      </c>
      <c r="G4" s="53">
        <v>0</v>
      </c>
    </row>
    <row r="5" spans="1:7" x14ac:dyDescent="0.25">
      <c r="B5" s="3" t="s">
        <v>122</v>
      </c>
      <c r="C5" s="52">
        <v>2.9951999999999999E-3</v>
      </c>
      <c r="D5" s="52">
        <v>1.9772100000000001E-2</v>
      </c>
      <c r="E5" s="52">
        <f>1-SUM(E2:E4)</f>
        <v>9.8643299999999989E-2</v>
      </c>
      <c r="F5" s="52">
        <f>1-SUM(F2:F4)</f>
        <v>0.52653689999999997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F3C62-A22B-4792-88BD-D0FE93D93E68}"/>
</file>

<file path=customXml/itemProps2.xml><?xml version="1.0" encoding="utf-8"?>
<ds:datastoreItem xmlns:ds="http://schemas.openxmlformats.org/officeDocument/2006/customXml" ds:itemID="{0A15517A-E064-438A-99D3-BBEB94FB7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2024-03-26T04:24:44Z</dcterms:modified>
</cp:coreProperties>
</file>