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EBD7D4C-BE03-4837-94B7-8782FE80046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<sst xmlns="http://schemas.openxmlformats.org/spreadsheetml/2006/main" count="2092" uniqueCount="341">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</sst>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1552117.4375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0.75599999999999989</v>
      </c>
    </row>
    <row r="12" spans="1:3" ht="15" customHeight="1" x14ac:dyDescent="0.25">
      <c r="B12" s="5" t="s">
        <v>12</v>
      </c>
      <c r="C12" s="45">
        <v>0.68799999999999994</v>
      </c>
    </row>
    <row r="13" spans="1:3" ht="15" customHeight="1" x14ac:dyDescent="0.25">
      <c r="B13" s="5" t="s">
        <v>13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0.35360940846886901</v>
      </c>
    </row>
    <row r="30" spans="1:3" ht="14.25" customHeight="1" x14ac:dyDescent="0.25">
      <c r="B30" s="25" t="s">
        <v>27</v>
      </c>
      <c r="C30" s="99">
        <v>2.37391160515825E-2</v>
      </c>
    </row>
    <row r="31" spans="1:3" ht="14.25" customHeight="1" x14ac:dyDescent="0.25">
      <c r="B31" s="25" t="s">
        <v>28</v>
      </c>
      <c r="C31" s="99">
        <v>4.6299410961796898E-2</v>
      </c>
    </row>
    <row r="32" spans="1:3" ht="14.25" customHeight="1" x14ac:dyDescent="0.25">
      <c r="B32" s="25" t="s">
        <v>29</v>
      </c>
      <c r="C32" s="99">
        <v>0.57635206451775101</v>
      </c>
    </row>
    <row r="33" spans="1:5" ht="13" customHeight="1" x14ac:dyDescent="0.25">
      <c r="B33" s="27" t="s">
        <v>30</v>
      </c>
      <c r="C33" s="48">
        <f>SUM(C29:C32)</f>
        <v>0.99999999999999944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12.831490000000001</v>
      </c>
    </row>
    <row r="38" spans="1:5" ht="15" customHeight="1" x14ac:dyDescent="0.25">
      <c r="B38" s="11" t="s">
        <v>34</v>
      </c>
      <c r="C38" s="43">
        <v>21.255769999999998</v>
      </c>
      <c r="D38" s="12"/>
      <c r="E38" s="13"/>
    </row>
    <row r="39" spans="1:5" ht="15" customHeight="1" x14ac:dyDescent="0.25">
      <c r="B39" s="11" t="s">
        <v>35</v>
      </c>
      <c r="C39" s="43">
        <v>24.763559999999998</v>
      </c>
      <c r="D39" s="12"/>
      <c r="E39" s="12"/>
    </row>
    <row r="40" spans="1:5" ht="15" customHeight="1" x14ac:dyDescent="0.25">
      <c r="B40" s="11" t="s">
        <v>36</v>
      </c>
      <c r="C40" s="100">
        <v>2.1800000000000002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11.4114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5.2859999999999999E-3</v>
      </c>
      <c r="D45" s="12"/>
    </row>
    <row r="46" spans="1:5" ht="15.75" customHeight="1" x14ac:dyDescent="0.25">
      <c r="B46" s="11" t="s">
        <v>41</v>
      </c>
      <c r="C46" s="45">
        <v>5.6797599999999997E-2</v>
      </c>
      <c r="D46" s="12"/>
    </row>
    <row r="47" spans="1:5" ht="15.75" customHeight="1" x14ac:dyDescent="0.25">
      <c r="B47" s="11" t="s">
        <v>42</v>
      </c>
      <c r="C47" s="45">
        <v>7.5974799999999995E-2</v>
      </c>
      <c r="D47" s="12"/>
      <c r="E47" s="13"/>
    </row>
    <row r="48" spans="1:5" ht="15" customHeight="1" x14ac:dyDescent="0.25">
      <c r="B48" s="11" t="s">
        <v>43</v>
      </c>
      <c r="C48" s="46">
        <v>0.86194159999999997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0.47050399999999998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0.16122490514508001</v>
      </c>
      <c r="C2" s="98">
        <v>0.95</v>
      </c>
      <c r="D2" s="56">
        <v>39.696912528269593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42.56131478053868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126.9907238189386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0.60121428364803742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13.57902668055927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13.57902668055927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13.57902668055927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13.57902668055927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13.57902668055927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13.57902668055927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0.24407866468440001</v>
      </c>
      <c r="C16" s="98">
        <v>0.95</v>
      </c>
      <c r="D16" s="56">
        <v>0.31826941840934792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3.014096374602512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3.014096374602512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0.30354370000000003</v>
      </c>
      <c r="C21" s="98">
        <v>0.95</v>
      </c>
      <c r="D21" s="56">
        <v>5.9848115273531732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0.1965143</v>
      </c>
      <c r="C23" s="98">
        <v>0.95</v>
      </c>
      <c r="D23" s="56">
        <v>4.4856136591440912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0.72936926762754994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0.20671515020688</v>
      </c>
      <c r="C27" s="98">
        <v>0.95</v>
      </c>
      <c r="D27" s="56">
        <v>19.58054575546414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0.28605269999999999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71.806854509052982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2.46E-2</v>
      </c>
      <c r="C31" s="98">
        <v>0.95</v>
      </c>
      <c r="D31" s="56">
        <v>3.2115414876650559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0.48294340000000002</v>
      </c>
      <c r="C32" s="98">
        <v>0.95</v>
      </c>
      <c r="D32" s="56">
        <v>0.63634500895123969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0.76719420000000005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0.12650210000000001</v>
      </c>
      <c r="C38" s="98">
        <v>0.95</v>
      </c>
      <c r="D38" s="56">
        <v>3.6117709663371329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0.48644500000000002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0.24321102</v>
      </c>
      <c r="C3" s="21">
        <f>frac_mam_1_5months * 2.6</f>
        <v>0.24321102</v>
      </c>
      <c r="D3" s="21">
        <f>frac_mam_6_11months * 2.6</f>
        <v>0.22445722000000004</v>
      </c>
      <c r="E3" s="21">
        <f>frac_mam_12_23months * 2.6</f>
        <v>0.13120925999999999</v>
      </c>
      <c r="F3" s="21">
        <f>frac_mam_24_59months * 2.6</f>
        <v>0.19586216000000001</v>
      </c>
    </row>
    <row r="4" spans="1:6" ht="15.75" customHeight="1" x14ac:dyDescent="0.25">
      <c r="A4" s="3" t="s">
        <v>205</v>
      </c>
      <c r="B4" s="21">
        <f>frac_sam_1month * 2.6</f>
        <v>0.18371756000000003</v>
      </c>
      <c r="C4" s="21">
        <f>frac_sam_1_5months * 2.6</f>
        <v>0.18371756000000003</v>
      </c>
      <c r="D4" s="21">
        <f>frac_sam_6_11months * 2.6</f>
        <v>5.4260180000000005E-2</v>
      </c>
      <c r="E4" s="21">
        <f>frac_sam_12_23months * 2.6</f>
        <v>4.6933639999999999E-2</v>
      </c>
      <c r="F4" s="21">
        <f>frac_sam_24_59months * 2.6</f>
        <v>5.1138099999999999E-2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346731.97820000013</v>
      </c>
      <c r="C2" s="49">
        <v>776000</v>
      </c>
      <c r="D2" s="49">
        <v>1469000</v>
      </c>
      <c r="E2" s="49">
        <v>1409000</v>
      </c>
      <c r="F2" s="49">
        <v>1078000</v>
      </c>
      <c r="G2" s="17">
        <f t="shared" ref="G2:G13" si="0">C2+D2+E2+F2</f>
        <v>4732000</v>
      </c>
      <c r="H2" s="17">
        <f t="shared" ref="H2:H13" si="1">(B2 + stillbirth*B2/(1000-stillbirth))/(1-abortion)</f>
        <v>398561.75925041945</v>
      </c>
      <c r="I2" s="17">
        <f t="shared" ref="I2:I13" si="2">G2-H2</f>
        <v>4333438.2407495808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342823.25</v>
      </c>
      <c r="C3" s="50">
        <v>792000</v>
      </c>
      <c r="D3" s="50">
        <v>1455000</v>
      </c>
      <c r="E3" s="50">
        <v>1397000</v>
      </c>
      <c r="F3" s="50">
        <v>1166000</v>
      </c>
      <c r="G3" s="17">
        <f t="shared" si="0"/>
        <v>4810000</v>
      </c>
      <c r="H3" s="17">
        <f t="shared" si="1"/>
        <v>394068.75114683702</v>
      </c>
      <c r="I3" s="17">
        <f t="shared" si="2"/>
        <v>4415931.2488531629</v>
      </c>
    </row>
    <row r="4" spans="1:9" ht="15.75" customHeight="1" x14ac:dyDescent="0.25">
      <c r="A4" s="5">
        <f t="shared" si="3"/>
        <v>2026</v>
      </c>
      <c r="B4" s="49">
        <v>341466.17839999998</v>
      </c>
      <c r="C4" s="50">
        <v>805000</v>
      </c>
      <c r="D4" s="50">
        <v>1450000</v>
      </c>
      <c r="E4" s="50">
        <v>1403000</v>
      </c>
      <c r="F4" s="50">
        <v>1246000</v>
      </c>
      <c r="G4" s="17">
        <f t="shared" si="0"/>
        <v>4904000</v>
      </c>
      <c r="H4" s="17">
        <f t="shared" si="1"/>
        <v>392508.82336880895</v>
      </c>
      <c r="I4" s="17">
        <f t="shared" si="2"/>
        <v>4511491.1766311908</v>
      </c>
    </row>
    <row r="5" spans="1:9" ht="15.75" customHeight="1" x14ac:dyDescent="0.25">
      <c r="A5" s="5">
        <f t="shared" si="3"/>
        <v>2027</v>
      </c>
      <c r="B5" s="49">
        <v>339913.75799999997</v>
      </c>
      <c r="C5" s="50">
        <v>817000</v>
      </c>
      <c r="D5" s="50">
        <v>1450000</v>
      </c>
      <c r="E5" s="50">
        <v>1425000</v>
      </c>
      <c r="F5" s="50">
        <v>1319000</v>
      </c>
      <c r="G5" s="17">
        <f t="shared" si="0"/>
        <v>5011000</v>
      </c>
      <c r="H5" s="17">
        <f t="shared" si="1"/>
        <v>390724.34589161666</v>
      </c>
      <c r="I5" s="17">
        <f t="shared" si="2"/>
        <v>4620275.6541083837</v>
      </c>
    </row>
    <row r="6" spans="1:9" ht="15.75" customHeight="1" x14ac:dyDescent="0.25">
      <c r="A6" s="5">
        <f t="shared" si="3"/>
        <v>2028</v>
      </c>
      <c r="B6" s="49">
        <v>338169.52159999998</v>
      </c>
      <c r="C6" s="50">
        <v>828000</v>
      </c>
      <c r="D6" s="50">
        <v>1456000</v>
      </c>
      <c r="E6" s="50">
        <v>1455000</v>
      </c>
      <c r="F6" s="50">
        <v>1380000</v>
      </c>
      <c r="G6" s="17">
        <f t="shared" si="0"/>
        <v>5119000</v>
      </c>
      <c r="H6" s="17">
        <f t="shared" si="1"/>
        <v>388719.37960110727</v>
      </c>
      <c r="I6" s="17">
        <f t="shared" si="2"/>
        <v>4730280.620398893</v>
      </c>
    </row>
    <row r="7" spans="1:9" ht="15.75" customHeight="1" x14ac:dyDescent="0.25">
      <c r="A7" s="5">
        <f t="shared" si="3"/>
        <v>2029</v>
      </c>
      <c r="B7" s="49">
        <v>336255.07439999998</v>
      </c>
      <c r="C7" s="50">
        <v>837000</v>
      </c>
      <c r="D7" s="50">
        <v>1466000</v>
      </c>
      <c r="E7" s="50">
        <v>1480000</v>
      </c>
      <c r="F7" s="50">
        <v>1423000</v>
      </c>
      <c r="G7" s="17">
        <f t="shared" si="0"/>
        <v>5206000</v>
      </c>
      <c r="H7" s="17">
        <f t="shared" si="1"/>
        <v>386518.75926033244</v>
      </c>
      <c r="I7" s="17">
        <f t="shared" si="2"/>
        <v>4819481.2407396678</v>
      </c>
    </row>
    <row r="8" spans="1:9" ht="15.75" customHeight="1" x14ac:dyDescent="0.25">
      <c r="A8" s="5">
        <f t="shared" si="3"/>
        <v>2030</v>
      </c>
      <c r="B8" s="49">
        <v>334190.84399999998</v>
      </c>
      <c r="C8" s="50">
        <v>845000</v>
      </c>
      <c r="D8" s="50">
        <v>1481000</v>
      </c>
      <c r="E8" s="50">
        <v>1489000</v>
      </c>
      <c r="F8" s="50">
        <v>1446000</v>
      </c>
      <c r="G8" s="17">
        <f t="shared" si="0"/>
        <v>5261000</v>
      </c>
      <c r="H8" s="17">
        <f t="shared" si="1"/>
        <v>384145.96600372763</v>
      </c>
      <c r="I8" s="17">
        <f t="shared" si="2"/>
        <v>4876854.0339962728</v>
      </c>
    </row>
    <row r="9" spans="1:9" ht="15.75" customHeight="1" x14ac:dyDescent="0.25">
      <c r="A9" s="5">
        <f t="shared" si="3"/>
        <v>2031</v>
      </c>
      <c r="B9" s="49">
        <v>332399.25339999999</v>
      </c>
      <c r="C9" s="50">
        <v>854857.14285714284</v>
      </c>
      <c r="D9" s="50">
        <v>1482714.2857142859</v>
      </c>
      <c r="E9" s="50">
        <v>1500428.5714285709</v>
      </c>
      <c r="F9" s="50">
        <v>1498571.4285714291</v>
      </c>
      <c r="G9" s="17">
        <f t="shared" si="0"/>
        <v>5336571.4285714291</v>
      </c>
      <c r="H9" s="17">
        <f t="shared" si="1"/>
        <v>382086.56696848595</v>
      </c>
      <c r="I9" s="17">
        <f t="shared" si="2"/>
        <v>4954484.8616029434</v>
      </c>
    </row>
    <row r="10" spans="1:9" ht="15.75" customHeight="1" x14ac:dyDescent="0.25">
      <c r="A10" s="5">
        <f t="shared" si="3"/>
        <v>2032</v>
      </c>
      <c r="B10" s="49">
        <v>330910.11102857138</v>
      </c>
      <c r="C10" s="50">
        <v>863836.73469387752</v>
      </c>
      <c r="D10" s="50">
        <v>1486673.469387755</v>
      </c>
      <c r="E10" s="50">
        <v>1515204.081632653</v>
      </c>
      <c r="F10" s="50">
        <v>1546081.6326530611</v>
      </c>
      <c r="G10" s="17">
        <f t="shared" si="0"/>
        <v>5411795.9183673467</v>
      </c>
      <c r="H10" s="17">
        <f t="shared" si="1"/>
        <v>380374.82637157867</v>
      </c>
      <c r="I10" s="17">
        <f t="shared" si="2"/>
        <v>5031421.0919957682</v>
      </c>
    </row>
    <row r="11" spans="1:9" ht="15.75" customHeight="1" x14ac:dyDescent="0.25">
      <c r="A11" s="5">
        <f t="shared" si="3"/>
        <v>2033</v>
      </c>
      <c r="B11" s="49">
        <v>329402.10140408162</v>
      </c>
      <c r="C11" s="50">
        <v>872241.98250728857</v>
      </c>
      <c r="D11" s="50">
        <v>1491912.536443149</v>
      </c>
      <c r="E11" s="50">
        <v>1531233.236151604</v>
      </c>
      <c r="F11" s="50">
        <v>1588950.4373177839</v>
      </c>
      <c r="G11" s="17">
        <f t="shared" si="0"/>
        <v>5484338.1924198251</v>
      </c>
      <c r="H11" s="17">
        <f t="shared" si="1"/>
        <v>378641.39822911721</v>
      </c>
      <c r="I11" s="17">
        <f t="shared" si="2"/>
        <v>5105696.7941907076</v>
      </c>
    </row>
    <row r="12" spans="1:9" ht="15.75" customHeight="1" x14ac:dyDescent="0.25">
      <c r="A12" s="5">
        <f t="shared" si="3"/>
        <v>2034</v>
      </c>
      <c r="B12" s="49">
        <v>327900.4361760933</v>
      </c>
      <c r="C12" s="50">
        <v>880133.69429404405</v>
      </c>
      <c r="D12" s="50">
        <v>1497900.041649312</v>
      </c>
      <c r="E12" s="50">
        <v>1546409.41274469</v>
      </c>
      <c r="F12" s="50">
        <v>1627514.7855060389</v>
      </c>
      <c r="G12" s="17">
        <f t="shared" si="0"/>
        <v>5551957.9341940852</v>
      </c>
      <c r="H12" s="17">
        <f t="shared" si="1"/>
        <v>376915.26284876018</v>
      </c>
      <c r="I12" s="17">
        <f t="shared" si="2"/>
        <v>5175042.6713453252</v>
      </c>
    </row>
    <row r="13" spans="1:9" ht="15.75" customHeight="1" x14ac:dyDescent="0.25">
      <c r="A13" s="5">
        <f t="shared" si="3"/>
        <v>2035</v>
      </c>
      <c r="B13" s="49">
        <v>326433.42397267802</v>
      </c>
      <c r="C13" s="50">
        <v>887581.36490747891</v>
      </c>
      <c r="D13" s="50">
        <v>1503885.761884928</v>
      </c>
      <c r="E13" s="50">
        <v>1559467.9002796451</v>
      </c>
      <c r="F13" s="50">
        <v>1662874.0405783311</v>
      </c>
      <c r="G13" s="17">
        <f t="shared" si="0"/>
        <v>5613809.0676503824</v>
      </c>
      <c r="H13" s="17">
        <f t="shared" si="1"/>
        <v>375228.96045556769</v>
      </c>
      <c r="I13" s="17">
        <f t="shared" si="2"/>
        <v>5238580.1071948148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0.60414545912617124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0.56541473920055618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0.862929096465613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0.84293543206499311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0.862929096465613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0.84293543206499311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0.40281295997398653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0.36508548387005341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0.82948829921711531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0.80571505360240714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0.82948829921711531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0.80571505360240714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0.90802466199120757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0.89379927133025028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0.89669582930014224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0.88094799130325074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0.89669582930014224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0.88094799130325074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0.86063688941537198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4.6268999999999928E-3</v>
      </c>
    </row>
    <row r="4" spans="1:8" ht="15.75" customHeight="1" x14ac:dyDescent="0.25">
      <c r="B4" s="19" t="s">
        <v>69</v>
      </c>
      <c r="C4" s="101">
        <v>5.4811399999999962E-2</v>
      </c>
    </row>
    <row r="5" spans="1:8" ht="15.75" customHeight="1" x14ac:dyDescent="0.25">
      <c r="B5" s="19" t="s">
        <v>70</v>
      </c>
      <c r="C5" s="101">
        <v>5.0352800000000079E-2</v>
      </c>
    </row>
    <row r="6" spans="1:8" ht="15.75" customHeight="1" x14ac:dyDescent="0.25">
      <c r="B6" s="19" t="s">
        <v>71</v>
      </c>
      <c r="C6" s="101">
        <v>0.2002200999999994</v>
      </c>
    </row>
    <row r="7" spans="1:8" ht="15.75" customHeight="1" x14ac:dyDescent="0.25">
      <c r="B7" s="19" t="s">
        <v>72</v>
      </c>
      <c r="C7" s="101">
        <v>0.44372300000000048</v>
      </c>
    </row>
    <row r="8" spans="1:8" ht="15.75" customHeight="1" x14ac:dyDescent="0.25">
      <c r="B8" s="19" t="s">
        <v>73</v>
      </c>
      <c r="C8" s="101">
        <v>6.0170000000000048E-4</v>
      </c>
    </row>
    <row r="9" spans="1:8" ht="15.75" customHeight="1" x14ac:dyDescent="0.25">
      <c r="B9" s="19" t="s">
        <v>74</v>
      </c>
      <c r="C9" s="101">
        <v>0.15703459999999991</v>
      </c>
    </row>
    <row r="10" spans="1:8" ht="15.75" customHeight="1" x14ac:dyDescent="0.25">
      <c r="B10" s="19" t="s">
        <v>75</v>
      </c>
      <c r="C10" s="101">
        <v>8.8629500000000097E-2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0.36419804647153858</v>
      </c>
      <c r="D14" s="55">
        <v>0.36419804647153858</v>
      </c>
      <c r="E14" s="55">
        <v>0.36419804647153858</v>
      </c>
      <c r="F14" s="55">
        <v>0.36419804647153858</v>
      </c>
    </row>
    <row r="15" spans="1:8" ht="15.75" customHeight="1" x14ac:dyDescent="0.25">
      <c r="B15" s="19" t="s">
        <v>82</v>
      </c>
      <c r="C15" s="101">
        <v>0.27034716125610042</v>
      </c>
      <c r="D15" s="101">
        <v>0.27034716125610042</v>
      </c>
      <c r="E15" s="101">
        <v>0.27034716125610042</v>
      </c>
      <c r="F15" s="101">
        <v>0.27034716125610042</v>
      </c>
    </row>
    <row r="16" spans="1:8" ht="15.75" customHeight="1" x14ac:dyDescent="0.25">
      <c r="B16" s="19" t="s">
        <v>83</v>
      </c>
      <c r="C16" s="101">
        <v>8.5757967093804868E-3</v>
      </c>
      <c r="D16" s="101">
        <v>8.5757967093804868E-3</v>
      </c>
      <c r="E16" s="101">
        <v>8.5757967093804868E-3</v>
      </c>
      <c r="F16" s="101">
        <v>8.5757967093804868E-3</v>
      </c>
    </row>
    <row r="17" spans="1:8" ht="15.75" customHeight="1" x14ac:dyDescent="0.25">
      <c r="B17" s="19" t="s">
        <v>84</v>
      </c>
      <c r="C17" s="101">
        <v>1.267147177193201E-2</v>
      </c>
      <c r="D17" s="101">
        <v>1.267147177193201E-2</v>
      </c>
      <c r="E17" s="101">
        <v>1.267147177193201E-2</v>
      </c>
      <c r="F17" s="101">
        <v>1.267147177193201E-2</v>
      </c>
    </row>
    <row r="18" spans="1:8" ht="15.75" customHeight="1" x14ac:dyDescent="0.25">
      <c r="B18" s="19" t="s">
        <v>85</v>
      </c>
      <c r="C18" s="101">
        <v>6.3469102387174016E-3</v>
      </c>
      <c r="D18" s="101">
        <v>6.3469102387174016E-3</v>
      </c>
      <c r="E18" s="101">
        <v>6.3469102387174016E-3</v>
      </c>
      <c r="F18" s="101">
        <v>6.3469102387174016E-3</v>
      </c>
    </row>
    <row r="19" spans="1:8" ht="15.75" customHeight="1" x14ac:dyDescent="0.25">
      <c r="B19" s="19" t="s">
        <v>86</v>
      </c>
      <c r="C19" s="101">
        <v>5.9720748190468909E-2</v>
      </c>
      <c r="D19" s="101">
        <v>5.9720748190468909E-2</v>
      </c>
      <c r="E19" s="101">
        <v>5.9720748190468909E-2</v>
      </c>
      <c r="F19" s="101">
        <v>5.9720748190468909E-2</v>
      </c>
    </row>
    <row r="20" spans="1:8" ht="15.75" customHeight="1" x14ac:dyDescent="0.25">
      <c r="B20" s="19" t="s">
        <v>87</v>
      </c>
      <c r="C20" s="101">
        <v>1.390684585984274E-2</v>
      </c>
      <c r="D20" s="101">
        <v>1.390684585984274E-2</v>
      </c>
      <c r="E20" s="101">
        <v>1.390684585984274E-2</v>
      </c>
      <c r="F20" s="101">
        <v>1.390684585984274E-2</v>
      </c>
    </row>
    <row r="21" spans="1:8" ht="15.75" customHeight="1" x14ac:dyDescent="0.25">
      <c r="B21" s="19" t="s">
        <v>88</v>
      </c>
      <c r="C21" s="101">
        <v>0.12955471305520669</v>
      </c>
      <c r="D21" s="101">
        <v>0.12955471305520669</v>
      </c>
      <c r="E21" s="101">
        <v>0.12955471305520669</v>
      </c>
      <c r="F21" s="101">
        <v>0.12955471305520669</v>
      </c>
    </row>
    <row r="22" spans="1:8" ht="15.75" customHeight="1" x14ac:dyDescent="0.25">
      <c r="B22" s="19" t="s">
        <v>89</v>
      </c>
      <c r="C22" s="101">
        <v>0.13467830644681281</v>
      </c>
      <c r="D22" s="101">
        <v>0.13467830644681281</v>
      </c>
      <c r="E22" s="101">
        <v>0.13467830644681281</v>
      </c>
      <c r="F22" s="101">
        <v>0.13467830644681281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4.7776088999999987E-2</v>
      </c>
    </row>
    <row r="27" spans="1:8" ht="15.75" customHeight="1" x14ac:dyDescent="0.25">
      <c r="B27" s="19" t="s">
        <v>92</v>
      </c>
      <c r="C27" s="101">
        <v>1.8197206E-2</v>
      </c>
    </row>
    <row r="28" spans="1:8" ht="15.75" customHeight="1" x14ac:dyDescent="0.25">
      <c r="B28" s="19" t="s">
        <v>93</v>
      </c>
      <c r="C28" s="101">
        <v>0.22881369300000001</v>
      </c>
    </row>
    <row r="29" spans="1:8" ht="15.75" customHeight="1" x14ac:dyDescent="0.25">
      <c r="B29" s="19" t="s">
        <v>94</v>
      </c>
      <c r="C29" s="101">
        <v>0.13822648400000001</v>
      </c>
    </row>
    <row r="30" spans="1:8" ht="15.75" customHeight="1" x14ac:dyDescent="0.25">
      <c r="B30" s="19" t="s">
        <v>95</v>
      </c>
      <c r="C30" s="101">
        <v>5.0121434999999999E-2</v>
      </c>
    </row>
    <row r="31" spans="1:8" ht="15.75" customHeight="1" x14ac:dyDescent="0.25">
      <c r="B31" s="19" t="s">
        <v>96</v>
      </c>
      <c r="C31" s="101">
        <v>6.9180167000000001E-2</v>
      </c>
    </row>
    <row r="32" spans="1:8" ht="15.75" customHeight="1" x14ac:dyDescent="0.25">
      <c r="B32" s="19" t="s">
        <v>97</v>
      </c>
      <c r="C32" s="101">
        <v>0.14697111700000001</v>
      </c>
    </row>
    <row r="33" spans="2:3" ht="15.75" customHeight="1" x14ac:dyDescent="0.25">
      <c r="B33" s="19" t="s">
        <v>98</v>
      </c>
      <c r="C33" s="101">
        <v>0.122692382</v>
      </c>
    </row>
    <row r="34" spans="2:3" ht="15.75" customHeight="1" x14ac:dyDescent="0.25">
      <c r="B34" s="19" t="s">
        <v>99</v>
      </c>
      <c r="C34" s="101">
        <v>0.17802142600000001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0.56802544355195139</v>
      </c>
      <c r="D2" s="52">
        <f>IFERROR(1-_xlfn.NORM.DIST(_xlfn.NORM.INV(SUM(D4:D5), 0, 1) + 1, 0, 1, TRUE), "")</f>
        <v>0.56802544355195139</v>
      </c>
      <c r="E2" s="52">
        <f>IFERROR(1-_xlfn.NORM.DIST(_xlfn.NORM.INV(SUM(E4:E5), 0, 1) + 1, 0, 1, TRUE), "")</f>
        <v>0.52929573482120729</v>
      </c>
      <c r="F2" s="52">
        <f>IFERROR(1-_xlfn.NORM.DIST(_xlfn.NORM.INV(SUM(F4:F5), 0, 1) + 1, 0, 1, TRUE), "")</f>
        <v>0.35137155509413887</v>
      </c>
      <c r="G2" s="52">
        <f>IFERROR(1-_xlfn.NORM.DIST(_xlfn.NORM.INV(SUM(G4:G5), 0, 1) + 1, 0, 1, TRUE), "")</f>
        <v>0.40054549397173722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0.31124535644804863</v>
      </c>
      <c r="D3" s="52">
        <f>IFERROR(_xlfn.NORM.DIST(_xlfn.NORM.INV(SUM(D4:D5), 0, 1) + 1, 0, 1, TRUE) - SUM(D4:D5), "")</f>
        <v>0.31124535644804863</v>
      </c>
      <c r="E3" s="52">
        <f>IFERROR(_xlfn.NORM.DIST(_xlfn.NORM.INV(SUM(E4:E5), 0, 1) + 1, 0, 1, TRUE) - SUM(E4:E5), "")</f>
        <v>0.32918076517879269</v>
      </c>
      <c r="F3" s="52">
        <f>IFERROR(_xlfn.NORM.DIST(_xlfn.NORM.INV(SUM(F4:F5), 0, 1) + 1, 0, 1, TRUE) - SUM(F4:F5), "")</f>
        <v>0.38046594490586116</v>
      </c>
      <c r="G3" s="52">
        <f>IFERROR(_xlfn.NORM.DIST(_xlfn.NORM.INV(SUM(G4:G5), 0, 1) + 1, 0, 1, TRUE) - SUM(G4:G5), "")</f>
        <v>0.37224390602826274</v>
      </c>
    </row>
    <row r="4" spans="1:15" ht="15.75" customHeight="1" x14ac:dyDescent="0.25">
      <c r="B4" s="5" t="s">
        <v>104</v>
      </c>
      <c r="C4" s="45">
        <v>9.3787099999999998E-2</v>
      </c>
      <c r="D4" s="53">
        <v>9.3787099999999998E-2</v>
      </c>
      <c r="E4" s="53">
        <v>0.10796219999999999</v>
      </c>
      <c r="F4" s="53">
        <v>0.20964169999999999</v>
      </c>
      <c r="G4" s="53">
        <v>0.1695499</v>
      </c>
    </row>
    <row r="5" spans="1:15" ht="15.75" customHeight="1" x14ac:dyDescent="0.25">
      <c r="B5" s="5" t="s">
        <v>105</v>
      </c>
      <c r="C5" s="45">
        <v>2.69421E-2</v>
      </c>
      <c r="D5" s="53">
        <v>2.69421E-2</v>
      </c>
      <c r="E5" s="53">
        <v>3.3561300000000002E-2</v>
      </c>
      <c r="F5" s="53">
        <v>5.8520799999999998E-2</v>
      </c>
      <c r="G5" s="53">
        <v>5.7660700000000002E-2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0.49095611288391061</v>
      </c>
      <c r="D8" s="52">
        <f>IFERROR(1-_xlfn.NORM.DIST(_xlfn.NORM.INV(SUM(D10:D11), 0, 1) + 1, 0, 1, TRUE), "")</f>
        <v>0.49095611288391061</v>
      </c>
      <c r="E8" s="52">
        <f>IFERROR(1-_xlfn.NORM.DIST(_xlfn.NORM.INV(SUM(E10:E11), 0, 1) + 1, 0, 1, TRUE), "")</f>
        <v>0.59544043499011456</v>
      </c>
      <c r="F8" s="52">
        <f>IFERROR(1-_xlfn.NORM.DIST(_xlfn.NORM.INV(SUM(F10:F11), 0, 1) + 1, 0, 1, TRUE), "")</f>
        <v>0.68684643317972061</v>
      </c>
      <c r="G8" s="52">
        <f>IFERROR(1-_xlfn.NORM.DIST(_xlfn.NORM.INV(SUM(G10:G11), 0, 1) + 1, 0, 1, TRUE), "")</f>
        <v>0.62193947083351397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0.34484058711608939</v>
      </c>
      <c r="D9" s="52">
        <f>IFERROR(_xlfn.NORM.DIST(_xlfn.NORM.INV(SUM(D10:D11), 0, 1) + 1, 0, 1, TRUE) - SUM(D10:D11), "")</f>
        <v>0.34484058711608939</v>
      </c>
      <c r="E9" s="52">
        <f>IFERROR(_xlfn.NORM.DIST(_xlfn.NORM.INV(SUM(E10:E11), 0, 1) + 1, 0, 1, TRUE) - SUM(E10:E11), "")</f>
        <v>0.29736056500988539</v>
      </c>
      <c r="F9" s="52">
        <f>IFERROR(_xlfn.NORM.DIST(_xlfn.NORM.INV(SUM(F10:F11), 0, 1) + 1, 0, 1, TRUE) - SUM(F10:F11), "")</f>
        <v>0.24463706682027941</v>
      </c>
      <c r="G9" s="52">
        <f>IFERROR(_xlfn.NORM.DIST(_xlfn.NORM.INV(SUM(G10:G11), 0, 1) + 1, 0, 1, TRUE) - SUM(G10:G11), "")</f>
        <v>0.2830604291664861</v>
      </c>
    </row>
    <row r="10" spans="1:15" ht="15.75" customHeight="1" x14ac:dyDescent="0.25">
      <c r="B10" s="5" t="s">
        <v>109</v>
      </c>
      <c r="C10" s="45">
        <v>9.3542699999999993E-2</v>
      </c>
      <c r="D10" s="53">
        <v>9.3542699999999993E-2</v>
      </c>
      <c r="E10" s="53">
        <v>8.6329700000000009E-2</v>
      </c>
      <c r="F10" s="53">
        <v>5.0465099999999999E-2</v>
      </c>
      <c r="G10" s="53">
        <v>7.5331599999999999E-2</v>
      </c>
    </row>
    <row r="11" spans="1:15" ht="15.75" customHeight="1" x14ac:dyDescent="0.25">
      <c r="B11" s="5" t="s">
        <v>110</v>
      </c>
      <c r="C11" s="45">
        <v>7.0660600000000004E-2</v>
      </c>
      <c r="D11" s="53">
        <v>7.0660600000000004E-2</v>
      </c>
      <c r="E11" s="53">
        <v>2.08693E-2</v>
      </c>
      <c r="F11" s="53">
        <v>1.8051399999999999E-2</v>
      </c>
      <c r="G11" s="53">
        <v>1.9668499999999998E-2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0.59807180000000004</v>
      </c>
      <c r="D2" s="53">
        <v>0.48294340000000002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3.1429400000000003E-2</v>
      </c>
      <c r="D3" s="53">
        <v>9.0230499999999991E-2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0.1714561</v>
      </c>
      <c r="D4" s="53">
        <v>0.2021809</v>
      </c>
      <c r="E4" s="53">
        <v>0.71213789999999999</v>
      </c>
      <c r="F4" s="53">
        <v>0.42822979999999999</v>
      </c>
      <c r="G4" s="53">
        <v>0</v>
      </c>
    </row>
    <row r="5" spans="1:7" x14ac:dyDescent="0.25">
      <c r="B5" s="3" t="s">
        <v>122</v>
      </c>
      <c r="C5" s="52">
        <v>0.19904269999999999</v>
      </c>
      <c r="D5" s="52">
        <v>0.22464519999999999</v>
      </c>
      <c r="E5" s="52">
        <f>1-SUM(E2:E4)</f>
        <v>0.28786210000000001</v>
      </c>
      <c r="F5" s="52">
        <f>1-SUM(F2:F4)</f>
        <v>0.57177020000000001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8B6EF2-DC39-41BA-AAE6-2F95BAD7157B}"/>
</file>

<file path=customXml/itemProps2.xml><?xml version="1.0" encoding="utf-8"?>
<ds:datastoreItem xmlns:ds="http://schemas.openxmlformats.org/officeDocument/2006/customXml" ds:itemID="{AB11BF02-E12B-4E30-8EB6-890BC61186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2024-03-26T04:24:17Z</dcterms:modified>
</cp:coreProperties>
</file>