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02A4B56E-5B28-45B7-87AA-65FE6FA17821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1" i="2"/>
  <c r="A23" i="2"/>
  <c r="A15" i="2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6" i="2" s="1"/>
  <c r="C33" i="1"/>
  <c r="C20" i="1"/>
  <c r="A3" i="2" l="1"/>
  <c r="A34" i="2"/>
  <c r="A27" i="2"/>
  <c r="A21" i="2"/>
  <c r="A29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/>
  <c r="A22" i="2"/>
  <c r="A30" i="2"/>
  <c r="A38" i="2"/>
  <c r="A40" i="2"/>
  <c r="A16" i="2"/>
  <c r="A24" i="2"/>
  <c r="A32" i="2"/>
  <c r="A17" i="2"/>
  <c r="A25" i="2"/>
  <c r="A33" i="2"/>
  <c r="A26" i="2"/>
  <c r="A19" i="2"/>
  <c r="A35" i="2"/>
  <c r="A18" i="2"/>
  <c r="A39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<sst xmlns="http://schemas.openxmlformats.org/spreadsheetml/2006/main" count="2092" uniqueCount="341">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</sst>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765421.328125</v>
      </c>
    </row>
    <row r="8" spans="1:3" ht="15" customHeight="1" x14ac:dyDescent="0.25">
      <c r="B8" s="5" t="s">
        <v>8</v>
      </c>
      <c r="C8" s="44">
        <v>9.0000000000000011E-3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0.59812629699706998</v>
      </c>
    </row>
    <row r="11" spans="1:3" ht="15" customHeight="1" x14ac:dyDescent="0.25">
      <c r="B11" s="5" t="s">
        <v>11</v>
      </c>
      <c r="C11" s="45">
        <v>0.36899999999999999</v>
      </c>
    </row>
    <row r="12" spans="1:3" ht="15" customHeight="1" x14ac:dyDescent="0.25">
      <c r="B12" s="5" t="s">
        <v>12</v>
      </c>
      <c r="C12" s="45">
        <v>0.54400000000000004</v>
      </c>
    </row>
    <row r="13" spans="1:3" ht="15" customHeight="1" x14ac:dyDescent="0.25">
      <c r="B13" s="5" t="s">
        <v>13</v>
      </c>
      <c r="C13" s="45">
        <v>0.38700000000000001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0.12590000000000001</v>
      </c>
    </row>
    <row r="24" spans="1:3" ht="15" customHeight="1" x14ac:dyDescent="0.25">
      <c r="B24" s="15" t="s">
        <v>22</v>
      </c>
      <c r="C24" s="45">
        <v>0.54390000000000005</v>
      </c>
    </row>
    <row r="25" spans="1:3" ht="15" customHeight="1" x14ac:dyDescent="0.25">
      <c r="B25" s="15" t="s">
        <v>23</v>
      </c>
      <c r="C25" s="45">
        <v>0.28079999999999999</v>
      </c>
    </row>
    <row r="26" spans="1:3" ht="15" customHeight="1" x14ac:dyDescent="0.25">
      <c r="B26" s="15" t="s">
        <v>24</v>
      </c>
      <c r="C26" s="45">
        <v>4.9400000000000013E-2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0.33982819653213803</v>
      </c>
    </row>
    <row r="30" spans="1:3" ht="14.25" customHeight="1" x14ac:dyDescent="0.25">
      <c r="B30" s="25" t="s">
        <v>27</v>
      </c>
      <c r="C30" s="99">
        <v>6.2561187920877309E-2</v>
      </c>
    </row>
    <row r="31" spans="1:3" ht="14.25" customHeight="1" x14ac:dyDescent="0.25">
      <c r="B31" s="25" t="s">
        <v>28</v>
      </c>
      <c r="C31" s="99">
        <v>0.10830365564404</v>
      </c>
    </row>
    <row r="32" spans="1:3" ht="14.25" customHeight="1" x14ac:dyDescent="0.25">
      <c r="B32" s="25" t="s">
        <v>29</v>
      </c>
      <c r="C32" s="99">
        <v>0.48930695990294498</v>
      </c>
    </row>
    <row r="33" spans="1:5" ht="13" customHeight="1" x14ac:dyDescent="0.25">
      <c r="B33" s="27" t="s">
        <v>30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11.92366</v>
      </c>
    </row>
    <row r="38" spans="1:5" ht="15" customHeight="1" x14ac:dyDescent="0.25">
      <c r="B38" s="11" t="s">
        <v>34</v>
      </c>
      <c r="C38" s="43">
        <v>15.550739999999999</v>
      </c>
      <c r="D38" s="12"/>
      <c r="E38" s="13"/>
    </row>
    <row r="39" spans="1:5" ht="15" customHeight="1" x14ac:dyDescent="0.25">
      <c r="B39" s="11" t="s">
        <v>35</v>
      </c>
      <c r="C39" s="43">
        <v>17.399979999999999</v>
      </c>
      <c r="D39" s="12"/>
      <c r="E39" s="12"/>
    </row>
    <row r="40" spans="1:5" ht="15" customHeight="1" x14ac:dyDescent="0.25">
      <c r="B40" s="11" t="s">
        <v>36</v>
      </c>
      <c r="C40" s="100">
        <v>0.5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6.4134599999999997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5.9365999999999993E-3</v>
      </c>
      <c r="D45" s="12"/>
    </row>
    <row r="46" spans="1:5" ht="15.75" customHeight="1" x14ac:dyDescent="0.25">
      <c r="B46" s="11" t="s">
        <v>41</v>
      </c>
      <c r="C46" s="45">
        <v>6.3787999999999997E-2</v>
      </c>
      <c r="D46" s="12"/>
    </row>
    <row r="47" spans="1:5" ht="15.75" customHeight="1" x14ac:dyDescent="0.25">
      <c r="B47" s="11" t="s">
        <v>42</v>
      </c>
      <c r="C47" s="45">
        <v>7.5355800000000001E-2</v>
      </c>
      <c r="D47" s="12"/>
      <c r="E47" s="13"/>
    </row>
    <row r="48" spans="1:5" ht="15" customHeight="1" x14ac:dyDescent="0.25">
      <c r="B48" s="11" t="s">
        <v>43</v>
      </c>
      <c r="C48" s="46">
        <v>0.85491960000000011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0.58899100000000004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0.17313998999999899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0.17657707263710001</v>
      </c>
      <c r="C2" s="98">
        <v>0.95</v>
      </c>
      <c r="D2" s="56">
        <v>46.514149795651832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42.714114955724838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233.86921568365631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0.6968996460704564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13.73182685574543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13.73182685574543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13.73182685574543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13.73182685574543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13.73182685574543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13.73182685574543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0.2467053173214</v>
      </c>
      <c r="C16" s="98">
        <v>0.95</v>
      </c>
      <c r="D16" s="56">
        <v>0.47098850075500898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5.4458602900381443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5.4458602900381443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0.61718569999999995</v>
      </c>
      <c r="C21" s="98">
        <v>0.95</v>
      </c>
      <c r="D21" s="56">
        <v>7.0380951679412087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23.53711431198905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7.1143999999999999E-2</v>
      </c>
      <c r="C23" s="98">
        <v>0.95</v>
      </c>
      <c r="D23" s="56">
        <v>4.58111376863544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0.74516465863433001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0.2263989925156</v>
      </c>
      <c r="C27" s="98">
        <v>0.95</v>
      </c>
      <c r="D27" s="56">
        <v>19.73010065732856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0.36409789999999997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87.366174813676366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2.4513909123146012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0.41442689999999999</v>
      </c>
      <c r="C32" s="98">
        <v>0.95</v>
      </c>
      <c r="D32" s="56">
        <v>0.98014443964829323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0.97864569999999995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0.97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0.21817230000000001</v>
      </c>
      <c r="C38" s="98">
        <v>0.95</v>
      </c>
      <c r="D38" s="56">
        <v>3.4726556862575531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0.59765410000000008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8.8649080000000005E-2</v>
      </c>
      <c r="C3" s="21">
        <f>frac_mam_1_5months * 2.6</f>
        <v>8.8649080000000005E-2</v>
      </c>
      <c r="D3" s="21">
        <f>frac_mam_6_11months * 2.6</f>
        <v>5.4077139999999996E-2</v>
      </c>
      <c r="E3" s="21">
        <f>frac_mam_12_23months * 2.6</f>
        <v>2.7900339999999999E-2</v>
      </c>
      <c r="F3" s="21">
        <f>frac_mam_24_59months * 2.6</f>
        <v>2.4484460000000003E-2</v>
      </c>
    </row>
    <row r="4" spans="1:6" ht="15.75" customHeight="1" x14ac:dyDescent="0.25">
      <c r="A4" s="3" t="s">
        <v>205</v>
      </c>
      <c r="B4" s="21">
        <f>frac_sam_1month * 2.6</f>
        <v>4.2762719999999997E-2</v>
      </c>
      <c r="C4" s="21">
        <f>frac_sam_1_5months * 2.6</f>
        <v>4.2762719999999997E-2</v>
      </c>
      <c r="D4" s="21">
        <f>frac_sam_6_11months * 2.6</f>
        <v>2.3833940000000001E-2</v>
      </c>
      <c r="E4" s="21">
        <f>frac_sam_12_23months * 2.6</f>
        <v>2.4217440000000003E-2</v>
      </c>
      <c r="F4" s="21">
        <f>frac_sam_24_59months * 2.6</f>
        <v>1.0756719999999999E-2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9.0000000000000011E-3</v>
      </c>
      <c r="E2" s="60">
        <f>food_insecure</f>
        <v>9.0000000000000011E-3</v>
      </c>
      <c r="F2" s="60">
        <f>food_insecure</f>
        <v>9.0000000000000011E-3</v>
      </c>
      <c r="G2" s="60">
        <f>food_insecure</f>
        <v>9.0000000000000011E-3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9.0000000000000011E-3</v>
      </c>
      <c r="F5" s="60">
        <f>food_insecure</f>
        <v>9.0000000000000011E-3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9.0000000000000011E-3</v>
      </c>
      <c r="F8" s="60">
        <f>food_insecure</f>
        <v>9.0000000000000011E-3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9.0000000000000011E-3</v>
      </c>
      <c r="F9" s="60">
        <f>food_insecure</f>
        <v>9.0000000000000011E-3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0.54400000000000004</v>
      </c>
      <c r="E10" s="60">
        <f>IF(ISBLANK(comm_deliv), frac_children_health_facility,1)</f>
        <v>0.54400000000000004</v>
      </c>
      <c r="F10" s="60">
        <f>IF(ISBLANK(comm_deliv), frac_children_health_facility,1)</f>
        <v>0.54400000000000004</v>
      </c>
      <c r="G10" s="60">
        <f>IF(ISBLANK(comm_deliv), frac_children_health_facility,1)</f>
        <v>0.54400000000000004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9.0000000000000011E-3</v>
      </c>
      <c r="I15" s="60">
        <f>food_insecure</f>
        <v>9.0000000000000011E-3</v>
      </c>
      <c r="J15" s="60">
        <f>food_insecure</f>
        <v>9.0000000000000011E-3</v>
      </c>
      <c r="K15" s="60">
        <f>food_insecure</f>
        <v>9.0000000000000011E-3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0.36899999999999999</v>
      </c>
      <c r="I18" s="60">
        <f>frac_PW_health_facility</f>
        <v>0.36899999999999999</v>
      </c>
      <c r="J18" s="60">
        <f>frac_PW_health_facility</f>
        <v>0.36899999999999999</v>
      </c>
      <c r="K18" s="60">
        <f>frac_PW_health_facility</f>
        <v>0.36899999999999999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0.38700000000000001</v>
      </c>
      <c r="M24" s="60">
        <f>famplan_unmet_need</f>
        <v>0.38700000000000001</v>
      </c>
      <c r="N24" s="60">
        <f>famplan_unmet_need</f>
        <v>0.38700000000000001</v>
      </c>
      <c r="O24" s="60">
        <f>famplan_unmet_need</f>
        <v>0.38700000000000001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0.19767765577011123</v>
      </c>
      <c r="M25" s="60">
        <f>(1-food_insecure)*(0.49)+food_insecure*(0.7)</f>
        <v>0.49188999999999994</v>
      </c>
      <c r="N25" s="60">
        <f>(1-food_insecure)*(0.49)+food_insecure*(0.7)</f>
        <v>0.49188999999999994</v>
      </c>
      <c r="O25" s="60">
        <f>(1-food_insecure)*(0.49)+food_insecure*(0.7)</f>
        <v>0.49188999999999994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8.4718995330047675E-2</v>
      </c>
      <c r="M26" s="60">
        <f>(1-food_insecure)*(0.21)+food_insecure*(0.3)</f>
        <v>0.21081</v>
      </c>
      <c r="N26" s="60">
        <f>(1-food_insecure)*(0.21)+food_insecure*(0.3)</f>
        <v>0.21081</v>
      </c>
      <c r="O26" s="60">
        <f>(1-food_insecure)*(0.21)+food_insecure*(0.3)</f>
        <v>0.21081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0.11947705190277109</v>
      </c>
      <c r="M27" s="60">
        <f>(1-food_insecure)*(0.3)</f>
        <v>0.29730000000000001</v>
      </c>
      <c r="N27" s="60">
        <f>(1-food_insecure)*(0.3)</f>
        <v>0.29730000000000001</v>
      </c>
      <c r="O27" s="60">
        <f>(1-food_insecure)*(0.3)</f>
        <v>0.29730000000000001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0.59812629699706998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152140.61199999999</v>
      </c>
      <c r="C2" s="49">
        <v>359000</v>
      </c>
      <c r="D2" s="49">
        <v>667000</v>
      </c>
      <c r="E2" s="49">
        <v>600000</v>
      </c>
      <c r="F2" s="49">
        <v>434000</v>
      </c>
      <c r="G2" s="17">
        <f t="shared" ref="G2:G13" si="0">C2+D2+E2+F2</f>
        <v>2060000</v>
      </c>
      <c r="H2" s="17">
        <f t="shared" ref="H2:H13" si="1">(B2 + stillbirth*B2/(1000-stillbirth))/(1-abortion)</f>
        <v>174003.02050278286</v>
      </c>
      <c r="I2" s="17">
        <f t="shared" ref="I2:I13" si="2">G2-H2</f>
        <v>1885996.9794972171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150539.9</v>
      </c>
      <c r="C3" s="50">
        <v>362000</v>
      </c>
      <c r="D3" s="50">
        <v>666000</v>
      </c>
      <c r="E3" s="50">
        <v>612000</v>
      </c>
      <c r="F3" s="50">
        <v>448000</v>
      </c>
      <c r="G3" s="17">
        <f t="shared" si="0"/>
        <v>2088000</v>
      </c>
      <c r="H3" s="17">
        <f t="shared" si="1"/>
        <v>172172.28826571882</v>
      </c>
      <c r="I3" s="17">
        <f t="shared" si="2"/>
        <v>1915827.7117342812</v>
      </c>
    </row>
    <row r="4" spans="1:9" ht="15.75" customHeight="1" x14ac:dyDescent="0.25">
      <c r="A4" s="5">
        <f t="shared" si="3"/>
        <v>2026</v>
      </c>
      <c r="B4" s="49">
        <v>149347.101</v>
      </c>
      <c r="C4" s="50">
        <v>364000</v>
      </c>
      <c r="D4" s="50">
        <v>666000</v>
      </c>
      <c r="E4" s="50">
        <v>622000</v>
      </c>
      <c r="F4" s="50">
        <v>463000</v>
      </c>
      <c r="G4" s="17">
        <f t="shared" si="0"/>
        <v>2115000</v>
      </c>
      <c r="H4" s="17">
        <f t="shared" si="1"/>
        <v>170808.08559738265</v>
      </c>
      <c r="I4" s="17">
        <f t="shared" si="2"/>
        <v>1944191.9144026174</v>
      </c>
    </row>
    <row r="5" spans="1:9" ht="15.75" customHeight="1" x14ac:dyDescent="0.25">
      <c r="A5" s="5">
        <f t="shared" si="3"/>
        <v>2027</v>
      </c>
      <c r="B5" s="49">
        <v>148069.728</v>
      </c>
      <c r="C5" s="50">
        <v>364000</v>
      </c>
      <c r="D5" s="50">
        <v>668000</v>
      </c>
      <c r="E5" s="50">
        <v>630000</v>
      </c>
      <c r="F5" s="50">
        <v>478000</v>
      </c>
      <c r="G5" s="17">
        <f t="shared" si="0"/>
        <v>2140000</v>
      </c>
      <c r="H5" s="17">
        <f t="shared" si="1"/>
        <v>169347.15575500304</v>
      </c>
      <c r="I5" s="17">
        <f t="shared" si="2"/>
        <v>1970652.844244997</v>
      </c>
    </row>
    <row r="6" spans="1:9" ht="15.75" customHeight="1" x14ac:dyDescent="0.25">
      <c r="A6" s="5">
        <f t="shared" si="3"/>
        <v>2028</v>
      </c>
      <c r="B6" s="49">
        <v>146690.31299999999</v>
      </c>
      <c r="C6" s="50">
        <v>364000</v>
      </c>
      <c r="D6" s="50">
        <v>670000</v>
      </c>
      <c r="E6" s="50">
        <v>636000</v>
      </c>
      <c r="F6" s="50">
        <v>493000</v>
      </c>
      <c r="G6" s="17">
        <f t="shared" si="0"/>
        <v>2163000</v>
      </c>
      <c r="H6" s="17">
        <f t="shared" si="1"/>
        <v>167769.52060964913</v>
      </c>
      <c r="I6" s="17">
        <f t="shared" si="2"/>
        <v>1995230.4793903509</v>
      </c>
    </row>
    <row r="7" spans="1:9" ht="15.75" customHeight="1" x14ac:dyDescent="0.25">
      <c r="A7" s="5">
        <f t="shared" si="3"/>
        <v>2029</v>
      </c>
      <c r="B7" s="49">
        <v>145211.11799999999</v>
      </c>
      <c r="C7" s="50">
        <v>364000</v>
      </c>
      <c r="D7" s="50">
        <v>673000</v>
      </c>
      <c r="E7" s="50">
        <v>640000</v>
      </c>
      <c r="F7" s="50">
        <v>508000</v>
      </c>
      <c r="G7" s="17">
        <f t="shared" si="0"/>
        <v>2185000</v>
      </c>
      <c r="H7" s="17">
        <f t="shared" si="1"/>
        <v>166077.76720778551</v>
      </c>
      <c r="I7" s="17">
        <f t="shared" si="2"/>
        <v>2018922.2327922145</v>
      </c>
    </row>
    <row r="8" spans="1:9" ht="15.75" customHeight="1" x14ac:dyDescent="0.25">
      <c r="A8" s="5">
        <f t="shared" si="3"/>
        <v>2030</v>
      </c>
      <c r="B8" s="49">
        <v>143634.405</v>
      </c>
      <c r="C8" s="50">
        <v>364000</v>
      </c>
      <c r="D8" s="50">
        <v>677000</v>
      </c>
      <c r="E8" s="50">
        <v>642000</v>
      </c>
      <c r="F8" s="50">
        <v>524000</v>
      </c>
      <c r="G8" s="17">
        <f t="shared" si="0"/>
        <v>2207000</v>
      </c>
      <c r="H8" s="17">
        <f t="shared" si="1"/>
        <v>164274.48259587662</v>
      </c>
      <c r="I8" s="17">
        <f t="shared" si="2"/>
        <v>2042725.5174041234</v>
      </c>
    </row>
    <row r="9" spans="1:9" ht="15.75" customHeight="1" x14ac:dyDescent="0.25">
      <c r="A9" s="5">
        <f t="shared" si="3"/>
        <v>2031</v>
      </c>
      <c r="B9" s="49">
        <v>142419.23257142861</v>
      </c>
      <c r="C9" s="50">
        <v>364714.28571428568</v>
      </c>
      <c r="D9" s="50">
        <v>678428.57142857148</v>
      </c>
      <c r="E9" s="50">
        <v>648000</v>
      </c>
      <c r="F9" s="50">
        <v>536857.14285714284</v>
      </c>
      <c r="G9" s="17">
        <f t="shared" si="0"/>
        <v>2228000</v>
      </c>
      <c r="H9" s="17">
        <f t="shared" si="1"/>
        <v>162884.69146631862</v>
      </c>
      <c r="I9" s="17">
        <f t="shared" si="2"/>
        <v>2065115.3085336813</v>
      </c>
    </row>
    <row r="10" spans="1:9" ht="15.75" customHeight="1" x14ac:dyDescent="0.25">
      <c r="A10" s="5">
        <f t="shared" si="3"/>
        <v>2032</v>
      </c>
      <c r="B10" s="49">
        <v>141259.13722448979</v>
      </c>
      <c r="C10" s="50">
        <v>365102.04081632663</v>
      </c>
      <c r="D10" s="50">
        <v>680204.08163265313</v>
      </c>
      <c r="E10" s="50">
        <v>653142.85714285716</v>
      </c>
      <c r="F10" s="50">
        <v>549551.0204081632</v>
      </c>
      <c r="G10" s="17">
        <f t="shared" si="0"/>
        <v>2248000</v>
      </c>
      <c r="H10" s="17">
        <f t="shared" si="1"/>
        <v>161557.89192354711</v>
      </c>
      <c r="I10" s="17">
        <f t="shared" si="2"/>
        <v>2086442.108076453</v>
      </c>
    </row>
    <row r="11" spans="1:9" ht="15.75" customHeight="1" x14ac:dyDescent="0.25">
      <c r="A11" s="5">
        <f t="shared" si="3"/>
        <v>2033</v>
      </c>
      <c r="B11" s="49">
        <v>140103.71382798839</v>
      </c>
      <c r="C11" s="50">
        <v>365259.47521865892</v>
      </c>
      <c r="D11" s="50">
        <v>682233.23615160363</v>
      </c>
      <c r="E11" s="50">
        <v>657591.83673469385</v>
      </c>
      <c r="F11" s="50">
        <v>561915.4518950436</v>
      </c>
      <c r="G11" s="17">
        <f t="shared" si="0"/>
        <v>2267000</v>
      </c>
      <c r="H11" s="17">
        <f t="shared" si="1"/>
        <v>160236.43568442782</v>
      </c>
      <c r="I11" s="17">
        <f t="shared" si="2"/>
        <v>2106763.5643155724</v>
      </c>
    </row>
    <row r="12" spans="1:9" ht="15.75" customHeight="1" x14ac:dyDescent="0.25">
      <c r="A12" s="5">
        <f t="shared" si="3"/>
        <v>2034</v>
      </c>
      <c r="B12" s="49">
        <v>138965.7118034153</v>
      </c>
      <c r="C12" s="50">
        <v>365439.40024989587</v>
      </c>
      <c r="D12" s="50">
        <v>684266.55560183269</v>
      </c>
      <c r="E12" s="50">
        <v>661533.52769679297</v>
      </c>
      <c r="F12" s="50">
        <v>573903.37359433551</v>
      </c>
      <c r="G12" s="17">
        <f t="shared" si="0"/>
        <v>2285142.8571428573</v>
      </c>
      <c r="H12" s="17">
        <f t="shared" si="1"/>
        <v>158934.9042457742</v>
      </c>
      <c r="I12" s="17">
        <f t="shared" si="2"/>
        <v>2126207.952897083</v>
      </c>
    </row>
    <row r="13" spans="1:9" ht="15.75" customHeight="1" x14ac:dyDescent="0.25">
      <c r="A13" s="5">
        <f t="shared" si="3"/>
        <v>2035</v>
      </c>
      <c r="B13" s="49">
        <v>137862.19734676031</v>
      </c>
      <c r="C13" s="50">
        <v>365645.02885702392</v>
      </c>
      <c r="D13" s="50">
        <v>686304.63497352309</v>
      </c>
      <c r="E13" s="50">
        <v>665181.17451062053</v>
      </c>
      <c r="F13" s="50">
        <v>585460.9983935263</v>
      </c>
      <c r="G13" s="17">
        <f t="shared" si="0"/>
        <v>2302591.836734694</v>
      </c>
      <c r="H13" s="17">
        <f t="shared" si="1"/>
        <v>157672.81619379204</v>
      </c>
      <c r="I13" s="17">
        <f t="shared" si="2"/>
        <v>2144919.0205409019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0.61723122282681908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0.60260731986719662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0.86931078936318062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0.86216708354232252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0.86931078936318062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0.86216708354232252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0.41612199607070111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0.40126781113326676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0.83713306595504955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0.8285773108185629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0.83713306595504955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0.8285773108185629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0.91251965661445789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0.9074864700697105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0.90168453671103543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0.89609893224162873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0.90168453671103543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0.89609893224162873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0.8805470943080691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1.5407999999999991E-3</v>
      </c>
    </row>
    <row r="4" spans="1:8" ht="15.75" customHeight="1" x14ac:dyDescent="0.25">
      <c r="B4" s="19" t="s">
        <v>69</v>
      </c>
      <c r="C4" s="101">
        <v>5.5218899999999987E-2</v>
      </c>
    </row>
    <row r="5" spans="1:8" ht="15.75" customHeight="1" x14ac:dyDescent="0.25">
      <c r="B5" s="19" t="s">
        <v>70</v>
      </c>
      <c r="C5" s="101">
        <v>4.9336599999999987E-2</v>
      </c>
    </row>
    <row r="6" spans="1:8" ht="15.75" customHeight="1" x14ac:dyDescent="0.25">
      <c r="B6" s="19" t="s">
        <v>71</v>
      </c>
      <c r="C6" s="101">
        <v>0.19651040000000031</v>
      </c>
    </row>
    <row r="7" spans="1:8" ht="15.75" customHeight="1" x14ac:dyDescent="0.25">
      <c r="B7" s="19" t="s">
        <v>72</v>
      </c>
      <c r="C7" s="101">
        <v>0.41559819999999958</v>
      </c>
    </row>
    <row r="8" spans="1:8" ht="15.75" customHeight="1" x14ac:dyDescent="0.25">
      <c r="B8" s="19" t="s">
        <v>73</v>
      </c>
      <c r="C8" s="101">
        <v>1.9750000000000041E-4</v>
      </c>
    </row>
    <row r="9" spans="1:8" ht="15.75" customHeight="1" x14ac:dyDescent="0.25">
      <c r="B9" s="19" t="s">
        <v>74</v>
      </c>
      <c r="C9" s="101">
        <v>0.19013440000000001</v>
      </c>
    </row>
    <row r="10" spans="1:8" ht="15.75" customHeight="1" x14ac:dyDescent="0.25">
      <c r="B10" s="19" t="s">
        <v>75</v>
      </c>
      <c r="C10" s="101">
        <v>9.1463199999999953E-2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0.11521433516938739</v>
      </c>
      <c r="D14" s="55">
        <v>0.11521433516938739</v>
      </c>
      <c r="E14" s="55">
        <v>0.11521433516938739</v>
      </c>
      <c r="F14" s="55">
        <v>0.11521433516938739</v>
      </c>
    </row>
    <row r="15" spans="1:8" ht="15.75" customHeight="1" x14ac:dyDescent="0.25">
      <c r="B15" s="19" t="s">
        <v>82</v>
      </c>
      <c r="C15" s="101">
        <v>0.54966072134015409</v>
      </c>
      <c r="D15" s="101">
        <v>0.54966072134015409</v>
      </c>
      <c r="E15" s="101">
        <v>0.54966072134015409</v>
      </c>
      <c r="F15" s="101">
        <v>0.54966072134015409</v>
      </c>
    </row>
    <row r="16" spans="1:8" ht="15.75" customHeight="1" x14ac:dyDescent="0.25">
      <c r="B16" s="19" t="s">
        <v>83</v>
      </c>
      <c r="C16" s="101">
        <v>4.0830961878845301E-2</v>
      </c>
      <c r="D16" s="101">
        <v>4.0830961878845301E-2</v>
      </c>
      <c r="E16" s="101">
        <v>4.0830961878845301E-2</v>
      </c>
      <c r="F16" s="101">
        <v>4.0830961878845301E-2</v>
      </c>
    </row>
    <row r="17" spans="1:8" ht="15.75" customHeight="1" x14ac:dyDescent="0.25">
      <c r="B17" s="19" t="s">
        <v>84</v>
      </c>
      <c r="C17" s="101">
        <v>1.353392173711137E-3</v>
      </c>
      <c r="D17" s="101">
        <v>1.353392173711137E-3</v>
      </c>
      <c r="E17" s="101">
        <v>1.353392173711137E-3</v>
      </c>
      <c r="F17" s="101">
        <v>1.353392173711137E-3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6.0295701086369472E-3</v>
      </c>
      <c r="D19" s="101">
        <v>6.0295701086369472E-3</v>
      </c>
      <c r="E19" s="101">
        <v>6.0295701086369472E-3</v>
      </c>
      <c r="F19" s="101">
        <v>6.0295701086369472E-3</v>
      </c>
    </row>
    <row r="20" spans="1:8" ht="15.75" customHeight="1" x14ac:dyDescent="0.25">
      <c r="B20" s="19" t="s">
        <v>87</v>
      </c>
      <c r="C20" s="101">
        <v>2.2324405642405711E-2</v>
      </c>
      <c r="D20" s="101">
        <v>2.2324405642405711E-2</v>
      </c>
      <c r="E20" s="101">
        <v>2.2324405642405711E-2</v>
      </c>
      <c r="F20" s="101">
        <v>2.2324405642405711E-2</v>
      </c>
    </row>
    <row r="21" spans="1:8" ht="15.75" customHeight="1" x14ac:dyDescent="0.25">
      <c r="B21" s="19" t="s">
        <v>88</v>
      </c>
      <c r="C21" s="101">
        <v>0.2122611559734788</v>
      </c>
      <c r="D21" s="101">
        <v>0.2122611559734788</v>
      </c>
      <c r="E21" s="101">
        <v>0.2122611559734788</v>
      </c>
      <c r="F21" s="101">
        <v>0.2122611559734788</v>
      </c>
    </row>
    <row r="22" spans="1:8" ht="15.75" customHeight="1" x14ac:dyDescent="0.25">
      <c r="B22" s="19" t="s">
        <v>89</v>
      </c>
      <c r="C22" s="101">
        <v>5.2325457713380492E-2</v>
      </c>
      <c r="D22" s="101">
        <v>5.2325457713380492E-2</v>
      </c>
      <c r="E22" s="101">
        <v>5.2325457713380492E-2</v>
      </c>
      <c r="F22" s="101">
        <v>5.2325457713380492E-2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8.6989028999999995E-2</v>
      </c>
    </row>
    <row r="27" spans="1:8" ht="15.75" customHeight="1" x14ac:dyDescent="0.25">
      <c r="B27" s="19" t="s">
        <v>92</v>
      </c>
      <c r="C27" s="101">
        <v>5.4674084999999983E-2</v>
      </c>
    </row>
    <row r="28" spans="1:8" ht="15.75" customHeight="1" x14ac:dyDescent="0.25">
      <c r="B28" s="19" t="s">
        <v>93</v>
      </c>
      <c r="C28" s="101">
        <v>7.8007822000000004E-2</v>
      </c>
    </row>
    <row r="29" spans="1:8" ht="15.75" customHeight="1" x14ac:dyDescent="0.25">
      <c r="B29" s="19" t="s">
        <v>94</v>
      </c>
      <c r="C29" s="101">
        <v>0.25304623700000001</v>
      </c>
    </row>
    <row r="30" spans="1:8" ht="15.75" customHeight="1" x14ac:dyDescent="0.25">
      <c r="B30" s="19" t="s">
        <v>95</v>
      </c>
      <c r="C30" s="101">
        <v>6.4168437999999994E-2</v>
      </c>
    </row>
    <row r="31" spans="1:8" ht="15.75" customHeight="1" x14ac:dyDescent="0.25">
      <c r="B31" s="19" t="s">
        <v>96</v>
      </c>
      <c r="C31" s="101">
        <v>3.8459681000000003E-2</v>
      </c>
    </row>
    <row r="32" spans="1:8" ht="15.75" customHeight="1" x14ac:dyDescent="0.25">
      <c r="B32" s="19" t="s">
        <v>97</v>
      </c>
      <c r="C32" s="101">
        <v>7.8795084000000001E-2</v>
      </c>
    </row>
    <row r="33" spans="2:3" ht="15.75" customHeight="1" x14ac:dyDescent="0.25">
      <c r="B33" s="19" t="s">
        <v>98</v>
      </c>
      <c r="C33" s="101">
        <v>6.8855599000000017E-2</v>
      </c>
    </row>
    <row r="34" spans="2:3" ht="15.75" customHeight="1" x14ac:dyDescent="0.25">
      <c r="B34" s="19" t="s">
        <v>99</v>
      </c>
      <c r="C34" s="101">
        <v>0.27700402600000001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0.72671771537825036</v>
      </c>
      <c r="D2" s="52">
        <f>IFERROR(1-_xlfn.NORM.DIST(_xlfn.NORM.INV(SUM(D4:D5), 0, 1) + 1, 0, 1, TRUE), "")</f>
        <v>0.72671771537825036</v>
      </c>
      <c r="E2" s="52">
        <f>IFERROR(1-_xlfn.NORM.DIST(_xlfn.NORM.INV(SUM(E4:E5), 0, 1) + 1, 0, 1, TRUE), "")</f>
        <v>0.62659155412491141</v>
      </c>
      <c r="F2" s="52">
        <f>IFERROR(1-_xlfn.NORM.DIST(_xlfn.NORM.INV(SUM(F4:F5), 0, 1) + 1, 0, 1, TRUE), "")</f>
        <v>0.51965388532462375</v>
      </c>
      <c r="G2" s="52">
        <f>IFERROR(1-_xlfn.NORM.DIST(_xlfn.NORM.INV(SUM(G4:G5), 0, 1) + 1, 0, 1, TRUE), "")</f>
        <v>0.56275773337121771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0.21880568462174965</v>
      </c>
      <c r="D3" s="52">
        <f>IFERROR(_xlfn.NORM.DIST(_xlfn.NORM.INV(SUM(D4:D5), 0, 1) + 1, 0, 1, TRUE) - SUM(D4:D5), "")</f>
        <v>0.21880568462174965</v>
      </c>
      <c r="E3" s="52">
        <f>IFERROR(_xlfn.NORM.DIST(_xlfn.NORM.INV(SUM(E4:E5), 0, 1) + 1, 0, 1, TRUE) - SUM(E4:E5), "")</f>
        <v>0.28046404587508861</v>
      </c>
      <c r="F3" s="52">
        <f>IFERROR(_xlfn.NORM.DIST(_xlfn.NORM.INV(SUM(F4:F5), 0, 1) + 1, 0, 1, TRUE) - SUM(F4:F5), "")</f>
        <v>0.33332261467537627</v>
      </c>
      <c r="G3" s="52">
        <f>IFERROR(_xlfn.NORM.DIST(_xlfn.NORM.INV(SUM(G4:G5), 0, 1) + 1, 0, 1, TRUE) - SUM(G4:G5), "")</f>
        <v>0.31380306662878238</v>
      </c>
    </row>
    <row r="4" spans="1:15" ht="15.75" customHeight="1" x14ac:dyDescent="0.25">
      <c r="B4" s="5" t="s">
        <v>104</v>
      </c>
      <c r="C4" s="45">
        <v>3.57805E-2</v>
      </c>
      <c r="D4" s="53">
        <v>3.57805E-2</v>
      </c>
      <c r="E4" s="53">
        <v>3.1043899999999999E-2</v>
      </c>
      <c r="F4" s="53">
        <v>0.11139780000000001</v>
      </c>
      <c r="G4" s="53">
        <v>9.3345199999999989E-2</v>
      </c>
    </row>
    <row r="5" spans="1:15" ht="15.75" customHeight="1" x14ac:dyDescent="0.25">
      <c r="B5" s="5" t="s">
        <v>105</v>
      </c>
      <c r="C5" s="45">
        <v>1.86961E-2</v>
      </c>
      <c r="D5" s="53">
        <v>1.86961E-2</v>
      </c>
      <c r="E5" s="53">
        <v>6.1900499999999997E-2</v>
      </c>
      <c r="F5" s="53">
        <v>3.5625700000000003E-2</v>
      </c>
      <c r="G5" s="53">
        <v>3.0093999999999999E-2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0.73878735174891208</v>
      </c>
      <c r="D8" s="52">
        <f>IFERROR(1-_xlfn.NORM.DIST(_xlfn.NORM.INV(SUM(D10:D11), 0, 1) + 1, 0, 1, TRUE), "")</f>
        <v>0.73878735174891208</v>
      </c>
      <c r="E8" s="52">
        <f>IFERROR(1-_xlfn.NORM.DIST(_xlfn.NORM.INV(SUM(E10:E11), 0, 1) + 1, 0, 1, TRUE), "")</f>
        <v>0.81092131378354604</v>
      </c>
      <c r="F8" s="52">
        <f>IFERROR(1-_xlfn.NORM.DIST(_xlfn.NORM.INV(SUM(F10:F11), 0, 1) + 1, 0, 1, TRUE), "")</f>
        <v>0.85378692413781465</v>
      </c>
      <c r="G8" s="52">
        <f>IFERROR(1-_xlfn.NORM.DIST(_xlfn.NORM.INV(SUM(G10:G11), 0, 1) + 1, 0, 1, TRUE), "")</f>
        <v>0.88685105031614997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0.21066964825108792</v>
      </c>
      <c r="D9" s="52">
        <f>IFERROR(_xlfn.NORM.DIST(_xlfn.NORM.INV(SUM(D10:D11), 0, 1) + 1, 0, 1, TRUE) - SUM(D10:D11), "")</f>
        <v>0.21066964825108792</v>
      </c>
      <c r="E9" s="52">
        <f>IFERROR(_xlfn.NORM.DIST(_xlfn.NORM.INV(SUM(E10:E11), 0, 1) + 1, 0, 1, TRUE) - SUM(E10:E11), "")</f>
        <v>0.15911288621645392</v>
      </c>
      <c r="F9" s="52">
        <f>IFERROR(_xlfn.NORM.DIST(_xlfn.NORM.INV(SUM(F10:F11), 0, 1) + 1, 0, 1, TRUE) - SUM(F10:F11), "")</f>
        <v>0.12616777586218536</v>
      </c>
      <c r="G9" s="52">
        <f>IFERROR(_xlfn.NORM.DIST(_xlfn.NORM.INV(SUM(G10:G11), 0, 1) + 1, 0, 1, TRUE) - SUM(G10:G11), "")</f>
        <v>9.9594649683850053E-2</v>
      </c>
    </row>
    <row r="10" spans="1:15" ht="15.75" customHeight="1" x14ac:dyDescent="0.25">
      <c r="B10" s="5" t="s">
        <v>109</v>
      </c>
      <c r="C10" s="45">
        <v>3.4095800000000002E-2</v>
      </c>
      <c r="D10" s="53">
        <v>3.4095800000000002E-2</v>
      </c>
      <c r="E10" s="53">
        <v>2.0798899999999999E-2</v>
      </c>
      <c r="F10" s="53">
        <v>1.07309E-2</v>
      </c>
      <c r="G10" s="53">
        <v>9.4171000000000012E-3</v>
      </c>
    </row>
    <row r="11" spans="1:15" ht="15.75" customHeight="1" x14ac:dyDescent="0.25">
      <c r="B11" s="5" t="s">
        <v>110</v>
      </c>
      <c r="C11" s="45">
        <v>1.6447199999999999E-2</v>
      </c>
      <c r="D11" s="53">
        <v>1.6447199999999999E-2</v>
      </c>
      <c r="E11" s="53">
        <v>9.1669000000000004E-3</v>
      </c>
      <c r="F11" s="53">
        <v>9.3144000000000005E-3</v>
      </c>
      <c r="G11" s="53">
        <v>4.1371999999999997E-3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0.50327564699999994</v>
      </c>
      <c r="D14" s="54">
        <v>0.51439987297800005</v>
      </c>
      <c r="E14" s="54">
        <v>0.51439987297800005</v>
      </c>
      <c r="F14" s="54">
        <v>0.32239856251900001</v>
      </c>
      <c r="G14" s="54">
        <v>0.32239856251900001</v>
      </c>
      <c r="H14" s="45">
        <v>0.39800000000000002</v>
      </c>
      <c r="I14" s="55">
        <v>0.39800000000000002</v>
      </c>
      <c r="J14" s="55">
        <v>0.39800000000000002</v>
      </c>
      <c r="K14" s="55">
        <v>0.39800000000000002</v>
      </c>
      <c r="L14" s="45">
        <v>0.35899999999999999</v>
      </c>
      <c r="M14" s="55">
        <v>0.35899999999999999</v>
      </c>
      <c r="N14" s="55">
        <v>0.35899999999999999</v>
      </c>
      <c r="O14" s="55">
        <v>0.35899999999999999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0.29642482660217701</v>
      </c>
      <c r="D15" s="52">
        <f t="shared" si="0"/>
        <v>0.30297689558518526</v>
      </c>
      <c r="E15" s="52">
        <f t="shared" si="0"/>
        <v>0.30297689558518526</v>
      </c>
      <c r="F15" s="52">
        <f t="shared" si="0"/>
        <v>0.18988985173662834</v>
      </c>
      <c r="G15" s="52">
        <f t="shared" si="0"/>
        <v>0.18988985173662834</v>
      </c>
      <c r="H15" s="52">
        <f t="shared" si="0"/>
        <v>0.23441841800000002</v>
      </c>
      <c r="I15" s="52">
        <f t="shared" si="0"/>
        <v>0.23441841800000002</v>
      </c>
      <c r="J15" s="52">
        <f t="shared" si="0"/>
        <v>0.23441841800000002</v>
      </c>
      <c r="K15" s="52">
        <f t="shared" si="0"/>
        <v>0.23441841800000002</v>
      </c>
      <c r="L15" s="52">
        <f t="shared" si="0"/>
        <v>0.21144776900000001</v>
      </c>
      <c r="M15" s="52">
        <f t="shared" si="0"/>
        <v>0.21144776900000001</v>
      </c>
      <c r="N15" s="52">
        <f t="shared" si="0"/>
        <v>0.21144776900000001</v>
      </c>
      <c r="O15" s="52">
        <f t="shared" si="0"/>
        <v>0.21144776900000001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0.70550790000000008</v>
      </c>
      <c r="D2" s="53">
        <v>0.41442689999999999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0.14739630000000001</v>
      </c>
      <c r="D3" s="53">
        <v>0.24610799999999999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0.1441006</v>
      </c>
      <c r="D4" s="53">
        <v>0.319693</v>
      </c>
      <c r="E4" s="53">
        <v>0.90135670000000001</v>
      </c>
      <c r="F4" s="53">
        <v>0.47346310000000003</v>
      </c>
      <c r="G4" s="53">
        <v>0</v>
      </c>
    </row>
    <row r="5" spans="1:7" x14ac:dyDescent="0.25">
      <c r="B5" s="3" t="s">
        <v>122</v>
      </c>
      <c r="C5" s="52">
        <v>2.9951999999999999E-3</v>
      </c>
      <c r="D5" s="52">
        <v>1.9772100000000001E-2</v>
      </c>
      <c r="E5" s="52">
        <f>1-SUM(E2:E4)</f>
        <v>9.8643299999999989E-2</v>
      </c>
      <c r="F5" s="52">
        <f>1-SUM(F2:F4)</f>
        <v>0.52653689999999997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9412C1-6D55-42F2-9916-4C8DD253CF0E}"/>
</file>

<file path=customXml/itemProps2.xml><?xml version="1.0" encoding="utf-8"?>
<ds:datastoreItem xmlns:ds="http://schemas.openxmlformats.org/officeDocument/2006/customXml" ds:itemID="{6BA4E444-9DEA-4E40-9E14-1CD181567B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2024-03-26T04:24:44Z</dcterms:modified>
</cp:coreProperties>
</file>