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038FE3E-1BC4-47C7-808F-52AB1077FA5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<sst xmlns="http://schemas.openxmlformats.org/spreadsheetml/2006/main" count="2092" uniqueCount="341">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</sst>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370044.08984375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0.64993591308593812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3.5799999999999998E-2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0.41830000000000001</v>
      </c>
    </row>
    <row r="26" spans="1:3" ht="15" customHeight="1" x14ac:dyDescent="0.25">
      <c r="B26" s="15" t="s">
        <v>24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0.34453989050682299</v>
      </c>
    </row>
    <row r="30" spans="1:3" ht="14.25" customHeight="1" x14ac:dyDescent="0.25">
      <c r="B30" s="25" t="s">
        <v>27</v>
      </c>
      <c r="C30" s="99">
        <v>4.9975046177627103E-2</v>
      </c>
    </row>
    <row r="31" spans="1:3" ht="14.25" customHeight="1" x14ac:dyDescent="0.25">
      <c r="B31" s="25" t="s">
        <v>28</v>
      </c>
      <c r="C31" s="99">
        <v>6.4980512501330898E-2</v>
      </c>
    </row>
    <row r="32" spans="1:3" ht="14.25" customHeight="1" x14ac:dyDescent="0.25">
      <c r="B32" s="25" t="s">
        <v>29</v>
      </c>
      <c r="C32" s="99">
        <v>0.540504550814219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4.7846799999999998</v>
      </c>
    </row>
    <row r="38" spans="1:5" ht="15" customHeight="1" x14ac:dyDescent="0.25">
      <c r="B38" s="11" t="s">
        <v>34</v>
      </c>
      <c r="C38" s="43">
        <v>7.0508600000000001</v>
      </c>
      <c r="D38" s="12"/>
      <c r="E38" s="13"/>
    </row>
    <row r="39" spans="1:5" ht="15" customHeight="1" x14ac:dyDescent="0.25">
      <c r="B39" s="11" t="s">
        <v>35</v>
      </c>
      <c r="C39" s="43">
        <v>8.2388399999999997</v>
      </c>
      <c r="D39" s="12"/>
      <c r="E39" s="12"/>
    </row>
    <row r="40" spans="1:5" ht="15" customHeight="1" x14ac:dyDescent="0.25">
      <c r="B40" s="11" t="s">
        <v>36</v>
      </c>
      <c r="C40" s="100">
        <v>0.21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5.9434800000000001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7.4982E-3</v>
      </c>
      <c r="D45" s="12"/>
    </row>
    <row r="46" spans="1:5" ht="15.75" customHeight="1" x14ac:dyDescent="0.25">
      <c r="B46" s="11" t="s">
        <v>41</v>
      </c>
      <c r="C46" s="45">
        <v>7.9942600000000003E-2</v>
      </c>
      <c r="D46" s="12"/>
    </row>
    <row r="47" spans="1:5" ht="15.75" customHeight="1" x14ac:dyDescent="0.25">
      <c r="B47" s="11" t="s">
        <v>42</v>
      </c>
      <c r="C47" s="45">
        <v>5.4437800000000001E-2</v>
      </c>
      <c r="D47" s="12"/>
      <c r="E47" s="13"/>
    </row>
    <row r="48" spans="1:5" ht="15" customHeight="1" x14ac:dyDescent="0.25">
      <c r="B48" s="11" t="s">
        <v>43</v>
      </c>
      <c r="C48" s="46">
        <v>0.85812140000000003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0.60774699999999993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84.265913517575598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40.468189781356223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825.72943905266402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2.910507748141272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13.600489225152121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13.600489225152121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13.600489225152121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13.600489225152121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13.600489225152121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13.600489225152121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1.307255025047471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18.912221099022862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18.912221099022862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36.461053003308884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19.16115761564345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0.44400000000000001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173.52890625098581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2.636409199155751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0.14496276888888884</v>
      </c>
      <c r="C3" s="21">
        <f>frac_mam_1_5months * 2.6</f>
        <v>0.14496276888888884</v>
      </c>
      <c r="D3" s="21">
        <f>frac_mam_6_11months * 2.6</f>
        <v>0.12615210592592585</v>
      </c>
      <c r="E3" s="21">
        <f>frac_mam_12_23months * 2.6</f>
        <v>9.8111606666666573E-2</v>
      </c>
      <c r="F3" s="21">
        <f>frac_mam_24_59months * 2.6</f>
        <v>8.3292762222222275E-2</v>
      </c>
    </row>
    <row r="4" spans="1:6" ht="15.75" customHeight="1" x14ac:dyDescent="0.25">
      <c r="A4" s="3" t="s">
        <v>205</v>
      </c>
      <c r="B4" s="21">
        <f>frac_sam_1month * 2.6</f>
        <v>0.12312322148148153</v>
      </c>
      <c r="C4" s="21">
        <f>frac_sam_1_5months * 2.6</f>
        <v>0.12312322148148153</v>
      </c>
      <c r="D4" s="21">
        <f>frac_sam_6_11months * 2.6</f>
        <v>8.2838763703703799E-2</v>
      </c>
      <c r="E4" s="21">
        <f>frac_sam_12_23months * 2.6</f>
        <v>6.0808710000000037E-2</v>
      </c>
      <c r="F4" s="21">
        <f>frac_sam_24_59months * 2.6</f>
        <v>4.753519333333342E-2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83426.78</v>
      </c>
      <c r="C2" s="49">
        <v>182000</v>
      </c>
      <c r="D2" s="49">
        <v>476000</v>
      </c>
      <c r="E2" s="49">
        <v>526000</v>
      </c>
      <c r="F2" s="49">
        <v>390000</v>
      </c>
      <c r="G2" s="17">
        <f t="shared" ref="G2:G13" si="0">C2+D2+E2+F2</f>
        <v>1574000</v>
      </c>
      <c r="H2" s="17">
        <f t="shared" ref="H2:H13" si="1">(B2 + stillbirth*B2/(1000-stillbirth))/(1-abortion)</f>
        <v>95369.988711415615</v>
      </c>
      <c r="I2" s="17">
        <f t="shared" ref="I2:I13" si="2">G2-H2</f>
        <v>1478630.0112885844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81169.274000000005</v>
      </c>
      <c r="C3" s="50">
        <v>169000</v>
      </c>
      <c r="D3" s="50">
        <v>448000</v>
      </c>
      <c r="E3" s="50">
        <v>518000</v>
      </c>
      <c r="F3" s="50">
        <v>400000</v>
      </c>
      <c r="G3" s="17">
        <f t="shared" si="0"/>
        <v>1535000</v>
      </c>
      <c r="H3" s="17">
        <f t="shared" si="1"/>
        <v>92789.302728617855</v>
      </c>
      <c r="I3" s="17">
        <f t="shared" si="2"/>
        <v>1442210.6972713822</v>
      </c>
    </row>
    <row r="4" spans="1:9" ht="15.75" customHeight="1" x14ac:dyDescent="0.25">
      <c r="A4" s="5">
        <f t="shared" si="3"/>
        <v>2026</v>
      </c>
      <c r="B4" s="49">
        <v>78058.998000000007</v>
      </c>
      <c r="C4" s="50">
        <v>161000</v>
      </c>
      <c r="D4" s="50">
        <v>423000</v>
      </c>
      <c r="E4" s="50">
        <v>509000</v>
      </c>
      <c r="F4" s="50">
        <v>410000</v>
      </c>
      <c r="G4" s="17">
        <f t="shared" si="0"/>
        <v>1503000</v>
      </c>
      <c r="H4" s="17">
        <f t="shared" si="1"/>
        <v>89233.765921259503</v>
      </c>
      <c r="I4" s="17">
        <f t="shared" si="2"/>
        <v>1413766.2340787405</v>
      </c>
    </row>
    <row r="5" spans="1:9" ht="15.75" customHeight="1" x14ac:dyDescent="0.25">
      <c r="A5" s="5">
        <f t="shared" si="3"/>
        <v>2027</v>
      </c>
      <c r="B5" s="49">
        <v>75180.588199999998</v>
      </c>
      <c r="C5" s="50">
        <v>156000</v>
      </c>
      <c r="D5" s="50">
        <v>398000</v>
      </c>
      <c r="E5" s="50">
        <v>499000</v>
      </c>
      <c r="F5" s="50">
        <v>422000</v>
      </c>
      <c r="G5" s="17">
        <f t="shared" si="0"/>
        <v>1475000</v>
      </c>
      <c r="H5" s="17">
        <f t="shared" si="1"/>
        <v>85943.288809080084</v>
      </c>
      <c r="I5" s="17">
        <f t="shared" si="2"/>
        <v>1389056.7111909199</v>
      </c>
    </row>
    <row r="6" spans="1:9" ht="15.75" customHeight="1" x14ac:dyDescent="0.25">
      <c r="A6" s="5">
        <f t="shared" si="3"/>
        <v>2028</v>
      </c>
      <c r="B6" s="49">
        <v>72519.372800000012</v>
      </c>
      <c r="C6" s="50">
        <v>154000</v>
      </c>
      <c r="D6" s="50">
        <v>374000</v>
      </c>
      <c r="E6" s="50">
        <v>488000</v>
      </c>
      <c r="F6" s="50">
        <v>433000</v>
      </c>
      <c r="G6" s="17">
        <f t="shared" si="0"/>
        <v>1449000</v>
      </c>
      <c r="H6" s="17">
        <f t="shared" si="1"/>
        <v>82901.099206932617</v>
      </c>
      <c r="I6" s="17">
        <f t="shared" si="2"/>
        <v>1366098.9007930674</v>
      </c>
    </row>
    <row r="7" spans="1:9" ht="15.75" customHeight="1" x14ac:dyDescent="0.25">
      <c r="A7" s="5">
        <f t="shared" si="3"/>
        <v>2029</v>
      </c>
      <c r="B7" s="49">
        <v>70021.757400000017</v>
      </c>
      <c r="C7" s="50">
        <v>152000</v>
      </c>
      <c r="D7" s="50">
        <v>351000</v>
      </c>
      <c r="E7" s="50">
        <v>476000</v>
      </c>
      <c r="F7" s="50">
        <v>443000</v>
      </c>
      <c r="G7" s="17">
        <f t="shared" si="0"/>
        <v>1422000</v>
      </c>
      <c r="H7" s="17">
        <f t="shared" si="1"/>
        <v>80045.930249153622</v>
      </c>
      <c r="I7" s="17">
        <f t="shared" si="2"/>
        <v>1341954.0697508464</v>
      </c>
    </row>
    <row r="8" spans="1:9" ht="15.75" customHeight="1" x14ac:dyDescent="0.25">
      <c r="A8" s="5">
        <f t="shared" si="3"/>
        <v>2030</v>
      </c>
      <c r="B8" s="49">
        <v>67638.661999999997</v>
      </c>
      <c r="C8" s="50">
        <v>149000</v>
      </c>
      <c r="D8" s="50">
        <v>331000</v>
      </c>
      <c r="E8" s="50">
        <v>463000</v>
      </c>
      <c r="F8" s="50">
        <v>453000</v>
      </c>
      <c r="G8" s="17">
        <f t="shared" si="0"/>
        <v>1396000</v>
      </c>
      <c r="H8" s="17">
        <f t="shared" si="1"/>
        <v>77321.675742432533</v>
      </c>
      <c r="I8" s="17">
        <f t="shared" si="2"/>
        <v>1318678.3242575675</v>
      </c>
    </row>
    <row r="9" spans="1:9" ht="15.75" customHeight="1" x14ac:dyDescent="0.25">
      <c r="A9" s="5">
        <f t="shared" si="3"/>
        <v>2031</v>
      </c>
      <c r="B9" s="49">
        <v>65383.216571428573</v>
      </c>
      <c r="C9" s="50">
        <v>144285.71428571429</v>
      </c>
      <c r="D9" s="50">
        <v>310285.71428571432</v>
      </c>
      <c r="E9" s="50">
        <v>454000</v>
      </c>
      <c r="F9" s="50">
        <v>462000</v>
      </c>
      <c r="G9" s="17">
        <f t="shared" si="0"/>
        <v>1370571.4285714286</v>
      </c>
      <c r="H9" s="17">
        <f t="shared" si="1"/>
        <v>74743.345318292108</v>
      </c>
      <c r="I9" s="17">
        <f t="shared" si="2"/>
        <v>1295828.0832531366</v>
      </c>
    </row>
    <row r="10" spans="1:9" ht="15.75" customHeight="1" x14ac:dyDescent="0.25">
      <c r="A10" s="5">
        <f t="shared" si="3"/>
        <v>2032</v>
      </c>
      <c r="B10" s="49">
        <v>63128.065510204076</v>
      </c>
      <c r="C10" s="50">
        <v>140755.1020408163</v>
      </c>
      <c r="D10" s="50">
        <v>290612.24489795917</v>
      </c>
      <c r="E10" s="50">
        <v>444857.14285714278</v>
      </c>
      <c r="F10" s="50">
        <v>470857.14285714278</v>
      </c>
      <c r="G10" s="17">
        <f t="shared" si="0"/>
        <v>1347081.6326530611</v>
      </c>
      <c r="H10" s="17">
        <f t="shared" si="1"/>
        <v>72165.351402531276</v>
      </c>
      <c r="I10" s="17">
        <f t="shared" si="2"/>
        <v>1274916.2812505297</v>
      </c>
    </row>
    <row r="11" spans="1:9" ht="15.75" customHeight="1" x14ac:dyDescent="0.25">
      <c r="A11" s="5">
        <f t="shared" si="3"/>
        <v>2033</v>
      </c>
      <c r="B11" s="49">
        <v>60995.075154518941</v>
      </c>
      <c r="C11" s="50">
        <v>137862.97376093289</v>
      </c>
      <c r="D11" s="50">
        <v>271699.70845481049</v>
      </c>
      <c r="E11" s="50">
        <v>435693.87755102041</v>
      </c>
      <c r="F11" s="50">
        <v>479551.02040816331</v>
      </c>
      <c r="G11" s="17">
        <f t="shared" si="0"/>
        <v>1324807.5801749271</v>
      </c>
      <c r="H11" s="17">
        <f t="shared" si="1"/>
        <v>69727.006471284389</v>
      </c>
      <c r="I11" s="17">
        <f t="shared" si="2"/>
        <v>1255080.5737036427</v>
      </c>
    </row>
    <row r="12" spans="1:9" ht="15.75" customHeight="1" x14ac:dyDescent="0.25">
      <c r="A12" s="5">
        <f t="shared" si="3"/>
        <v>2034</v>
      </c>
      <c r="B12" s="49">
        <v>58968.57329087879</v>
      </c>
      <c r="C12" s="50">
        <v>135271.9700124948</v>
      </c>
      <c r="D12" s="50">
        <v>253656.80966264059</v>
      </c>
      <c r="E12" s="50">
        <v>426650.14577259478</v>
      </c>
      <c r="F12" s="50">
        <v>487772.59475218662</v>
      </c>
      <c r="G12" s="17">
        <f t="shared" si="0"/>
        <v>1303351.5201999168</v>
      </c>
      <c r="H12" s="17">
        <f t="shared" si="1"/>
        <v>67410.39470874214</v>
      </c>
      <c r="I12" s="17">
        <f t="shared" si="2"/>
        <v>1235941.1254911746</v>
      </c>
    </row>
    <row r="13" spans="1:9" ht="15.75" customHeight="1" x14ac:dyDescent="0.25">
      <c r="A13" s="5">
        <f t="shared" si="3"/>
        <v>2035</v>
      </c>
      <c r="B13" s="49">
        <v>57032.744789575758</v>
      </c>
      <c r="C13" s="50">
        <v>132596.53715713689</v>
      </c>
      <c r="D13" s="50">
        <v>236464.92532873209</v>
      </c>
      <c r="E13" s="50">
        <v>417885.88088296552</v>
      </c>
      <c r="F13" s="50">
        <v>495597.25114535599</v>
      </c>
      <c r="G13" s="17">
        <f t="shared" si="0"/>
        <v>1282544.5945141905</v>
      </c>
      <c r="H13" s="17">
        <f t="shared" si="1"/>
        <v>65197.436923286354</v>
      </c>
      <c r="I13" s="17">
        <f t="shared" si="2"/>
        <v>1217347.157590904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0.60619285169115533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0.58670850240246619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0.86393947304955898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0.85413914297617699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0.86393947304955898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0.85413914297617699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0.40487590180587379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0.38552759629431571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0.83069681245014182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0.81900367871640112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0.83069681245014182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0.81900367871640112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0.90873778534439043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0.90179745823718471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0.89748687330019861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0.88979469712390946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0.89748687330019861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0.88979469712390946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0.88793634784557629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5.6525200000000053E-2</v>
      </c>
    </row>
    <row r="5" spans="1:8" ht="15.75" customHeight="1" x14ac:dyDescent="0.25">
      <c r="B5" s="19" t="s">
        <v>70</v>
      </c>
      <c r="C5" s="101">
        <v>2.0757499999999939E-2</v>
      </c>
    </row>
    <row r="6" spans="1:8" ht="15.75" customHeight="1" x14ac:dyDescent="0.25">
      <c r="B6" s="19" t="s">
        <v>71</v>
      </c>
      <c r="C6" s="101">
        <v>0.1493135000000001</v>
      </c>
    </row>
    <row r="7" spans="1:8" ht="15.75" customHeight="1" x14ac:dyDescent="0.25">
      <c r="B7" s="19" t="s">
        <v>72</v>
      </c>
      <c r="C7" s="101">
        <v>0.40648640000000003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0.28011749999999969</v>
      </c>
    </row>
    <row r="10" spans="1:8" ht="15.75" customHeight="1" x14ac:dyDescent="0.25">
      <c r="B10" s="19" t="s">
        <v>75</v>
      </c>
      <c r="C10" s="101">
        <v>8.6799900000000124E-2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8.9097416942887971E-3</v>
      </c>
      <c r="D14" s="55">
        <v>8.9097416942887971E-3</v>
      </c>
      <c r="E14" s="55">
        <v>8.9097416942887971E-3</v>
      </c>
      <c r="F14" s="55">
        <v>8.9097416942887971E-3</v>
      </c>
    </row>
    <row r="15" spans="1:8" ht="15.75" customHeight="1" x14ac:dyDescent="0.25">
      <c r="B15" s="19" t="s">
        <v>82</v>
      </c>
      <c r="C15" s="101">
        <v>0.25881244885449461</v>
      </c>
      <c r="D15" s="101">
        <v>0.25881244885449461</v>
      </c>
      <c r="E15" s="101">
        <v>0.25881244885449461</v>
      </c>
      <c r="F15" s="101">
        <v>0.25881244885449461</v>
      </c>
    </row>
    <row r="16" spans="1:8" ht="15.75" customHeight="1" x14ac:dyDescent="0.25">
      <c r="B16" s="19" t="s">
        <v>83</v>
      </c>
      <c r="C16" s="101">
        <v>1.4258279955122469E-2</v>
      </c>
      <c r="D16" s="101">
        <v>1.4258279955122469E-2</v>
      </c>
      <c r="E16" s="101">
        <v>1.4258279955122469E-2</v>
      </c>
      <c r="F16" s="101">
        <v>1.4258279955122469E-2</v>
      </c>
    </row>
    <row r="17" spans="1:8" ht="15.75" customHeight="1" x14ac:dyDescent="0.25">
      <c r="B17" s="19" t="s">
        <v>84</v>
      </c>
      <c r="C17" s="101">
        <v>0.40664903343666348</v>
      </c>
      <c r="D17" s="101">
        <v>0.40664903343666348</v>
      </c>
      <c r="E17" s="101">
        <v>0.40664903343666348</v>
      </c>
      <c r="F17" s="101">
        <v>0.40664903343666348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2.8834362732976088E-2</v>
      </c>
      <c r="D19" s="101">
        <v>2.8834362732976088E-2</v>
      </c>
      <c r="E19" s="101">
        <v>2.8834362732976088E-2</v>
      </c>
      <c r="F19" s="101">
        <v>2.8834362732976088E-2</v>
      </c>
    </row>
    <row r="20" spans="1:8" ht="15.75" customHeight="1" x14ac:dyDescent="0.25">
      <c r="B20" s="19" t="s">
        <v>87</v>
      </c>
      <c r="C20" s="101">
        <v>1.2534723612182681E-2</v>
      </c>
      <c r="D20" s="101">
        <v>1.2534723612182681E-2</v>
      </c>
      <c r="E20" s="101">
        <v>1.2534723612182681E-2</v>
      </c>
      <c r="F20" s="101">
        <v>1.2534723612182681E-2</v>
      </c>
    </row>
    <row r="21" spans="1:8" ht="15.75" customHeight="1" x14ac:dyDescent="0.25">
      <c r="B21" s="19" t="s">
        <v>88</v>
      </c>
      <c r="C21" s="101">
        <v>0.23122407885254981</v>
      </c>
      <c r="D21" s="101">
        <v>0.23122407885254981</v>
      </c>
      <c r="E21" s="101">
        <v>0.23122407885254981</v>
      </c>
      <c r="F21" s="101">
        <v>0.23122407885254981</v>
      </c>
    </row>
    <row r="22" spans="1:8" ht="15.75" customHeight="1" x14ac:dyDescent="0.25">
      <c r="B22" s="19" t="s">
        <v>89</v>
      </c>
      <c r="C22" s="101">
        <v>3.8777330861722123E-2</v>
      </c>
      <c r="D22" s="101">
        <v>3.8777330861722123E-2</v>
      </c>
      <c r="E22" s="101">
        <v>3.8777330861722123E-2</v>
      </c>
      <c r="F22" s="101">
        <v>3.8777330861722123E-2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4.5249643999999999E-2</v>
      </c>
    </row>
    <row r="27" spans="1:8" ht="15.75" customHeight="1" x14ac:dyDescent="0.25">
      <c r="B27" s="19" t="s">
        <v>92</v>
      </c>
      <c r="C27" s="101">
        <v>5.4447637999999993E-2</v>
      </c>
    </row>
    <row r="28" spans="1:8" ht="15.75" customHeight="1" x14ac:dyDescent="0.25">
      <c r="B28" s="19" t="s">
        <v>93</v>
      </c>
      <c r="C28" s="101">
        <v>9.8457505000000001E-2</v>
      </c>
    </row>
    <row r="29" spans="1:8" ht="15.75" customHeight="1" x14ac:dyDescent="0.25">
      <c r="B29" s="19" t="s">
        <v>94</v>
      </c>
      <c r="C29" s="101">
        <v>0.11500012900000001</v>
      </c>
    </row>
    <row r="30" spans="1:8" ht="15.75" customHeight="1" x14ac:dyDescent="0.25">
      <c r="B30" s="19" t="s">
        <v>95</v>
      </c>
      <c r="C30" s="101">
        <v>5.0745075000000001E-2</v>
      </c>
    </row>
    <row r="31" spans="1:8" ht="15.75" customHeight="1" x14ac:dyDescent="0.25">
      <c r="B31" s="19" t="s">
        <v>96</v>
      </c>
      <c r="C31" s="101">
        <v>3.6627643000000001E-2</v>
      </c>
    </row>
    <row r="32" spans="1:8" ht="15.75" customHeight="1" x14ac:dyDescent="0.25">
      <c r="B32" s="19" t="s">
        <v>97</v>
      </c>
      <c r="C32" s="101">
        <v>0.18180017400000001</v>
      </c>
    </row>
    <row r="33" spans="2:3" ht="15.75" customHeight="1" x14ac:dyDescent="0.25">
      <c r="B33" s="19" t="s">
        <v>98</v>
      </c>
      <c r="C33" s="101">
        <v>0.15539587599999999</v>
      </c>
    </row>
    <row r="34" spans="2:3" ht="15.75" customHeight="1" x14ac:dyDescent="0.25">
      <c r="B34" s="19" t="s">
        <v>99</v>
      </c>
      <c r="C34" s="101">
        <v>0.26227631499999998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0.52348004516135949</v>
      </c>
      <c r="D2" s="52">
        <f>IFERROR(1-_xlfn.NORM.DIST(_xlfn.NORM.INV(SUM(D4:D5), 0, 1) + 1, 0, 1, TRUE), "")</f>
        <v>0.52348004516135949</v>
      </c>
      <c r="E2" s="52">
        <f>IFERROR(1-_xlfn.NORM.DIST(_xlfn.NORM.INV(SUM(E4:E5), 0, 1) + 1, 0, 1, TRUE), "")</f>
        <v>0.54262584524980317</v>
      </c>
      <c r="F2" s="52">
        <f>IFERROR(1-_xlfn.NORM.DIST(_xlfn.NORM.INV(SUM(F4:F5), 0, 1) + 1, 0, 1, TRUE), "")</f>
        <v>0.43500875746349121</v>
      </c>
      <c r="G2" s="52">
        <f>IFERROR(1-_xlfn.NORM.DIST(_xlfn.NORM.INV(SUM(G4:G5), 0, 1) + 1, 0, 1, TRUE), "")</f>
        <v>0.43747390115367946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0.33169496198149778</v>
      </c>
      <c r="D3" s="52">
        <f>IFERROR(_xlfn.NORM.DIST(_xlfn.NORM.INV(SUM(D4:D5), 0, 1) + 1, 0, 1, TRUE) - SUM(D4:D5), "")</f>
        <v>0.33169496198149778</v>
      </c>
      <c r="E3" s="52">
        <f>IFERROR(_xlfn.NORM.DIST(_xlfn.NORM.INV(SUM(E4:E5), 0, 1) + 1, 0, 1, TRUE) - SUM(E4:E5), "")</f>
        <v>0.32323827260733978</v>
      </c>
      <c r="F3" s="52">
        <f>IFERROR(_xlfn.NORM.DIST(_xlfn.NORM.INV(SUM(F4:F5), 0, 1) + 1, 0, 1, TRUE) - SUM(F4:F5), "")</f>
        <v>0.36351609610793739</v>
      </c>
      <c r="G3" s="52">
        <f>IFERROR(_xlfn.NORM.DIST(_xlfn.NORM.INV(SUM(G4:G5), 0, 1) + 1, 0, 1, TRUE) - SUM(G4:G5), "")</f>
        <v>0.36280645956060614</v>
      </c>
    </row>
    <row r="4" spans="1:15" ht="15.75" customHeight="1" x14ac:dyDescent="0.25">
      <c r="B4" s="5" t="s">
        <v>104</v>
      </c>
      <c r="C4" s="45">
        <v>7.8018074999999992E-2</v>
      </c>
      <c r="D4" s="53">
        <v>7.8018074999999992E-2</v>
      </c>
      <c r="E4" s="53">
        <v>7.6574760714285692E-2</v>
      </c>
      <c r="F4" s="53">
        <v>0.113136875</v>
      </c>
      <c r="G4" s="53">
        <v>0.117410317857143</v>
      </c>
    </row>
    <row r="5" spans="1:15" ht="15.75" customHeight="1" x14ac:dyDescent="0.25">
      <c r="B5" s="5" t="s">
        <v>105</v>
      </c>
      <c r="C5" s="45">
        <v>6.6806917857142795E-2</v>
      </c>
      <c r="D5" s="53">
        <v>6.6806917857142795E-2</v>
      </c>
      <c r="E5" s="53">
        <v>5.75611214285714E-2</v>
      </c>
      <c r="F5" s="53">
        <v>8.833827142857141E-2</v>
      </c>
      <c r="G5" s="53">
        <v>8.2309321428571405E-2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0.60412081188896594</v>
      </c>
      <c r="D8" s="52">
        <f>IFERROR(1-_xlfn.NORM.DIST(_xlfn.NORM.INV(SUM(D10:D11), 0, 1) + 1, 0, 1, TRUE), "")</f>
        <v>0.60412081188896594</v>
      </c>
      <c r="E8" s="52">
        <f>IFERROR(1-_xlfn.NORM.DIST(_xlfn.NORM.INV(SUM(E10:E11), 0, 1) + 1, 0, 1, TRUE), "")</f>
        <v>0.65634661995348842</v>
      </c>
      <c r="F8" s="52">
        <f>IFERROR(1-_xlfn.NORM.DIST(_xlfn.NORM.INV(SUM(F10:F11), 0, 1) + 1, 0, 1, TRUE), "")</f>
        <v>0.70726524983458217</v>
      </c>
      <c r="G8" s="52">
        <f>IFERROR(1-_xlfn.NORM.DIST(_xlfn.NORM.INV(SUM(G10:G11), 0, 1) + 1, 0, 1, TRUE), "")</f>
        <v>0.73948997109811798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0.29276919181473776</v>
      </c>
      <c r="D9" s="52">
        <f>IFERROR(_xlfn.NORM.DIST(_xlfn.NORM.INV(SUM(D10:D11), 0, 1) + 1, 0, 1, TRUE) - SUM(D10:D11), "")</f>
        <v>0.29276919181473776</v>
      </c>
      <c r="E9" s="52">
        <f>IFERROR(_xlfn.NORM.DIST(_xlfn.NORM.INV(SUM(E10:E11), 0, 1) + 1, 0, 1, TRUE) - SUM(E10:E11), "")</f>
        <v>0.26327227634280792</v>
      </c>
      <c r="F9" s="52">
        <f>IFERROR(_xlfn.NORM.DIST(_xlfn.NORM.INV(SUM(F10:F11), 0, 1) + 1, 0, 1, TRUE) - SUM(F10:F11), "")</f>
        <v>0.23161155144746914</v>
      </c>
      <c r="G9" s="52">
        <f>IFERROR(_xlfn.NORM.DIST(_xlfn.NORM.INV(SUM(G10:G11), 0, 1) + 1, 0, 1, TRUE) - SUM(G10:G11), "")</f>
        <v>0.21019158445743746</v>
      </c>
    </row>
    <row r="10" spans="1:15" ht="15.75" customHeight="1" x14ac:dyDescent="0.25">
      <c r="B10" s="5" t="s">
        <v>109</v>
      </c>
      <c r="C10" s="45">
        <v>5.5754911111111097E-2</v>
      </c>
      <c r="D10" s="53">
        <v>5.5754911111111097E-2</v>
      </c>
      <c r="E10" s="53">
        <v>4.8520040740740712E-2</v>
      </c>
      <c r="F10" s="53">
        <v>3.7735233333333298E-2</v>
      </c>
      <c r="G10" s="53">
        <v>3.2035677777777799E-2</v>
      </c>
    </row>
    <row r="11" spans="1:15" ht="15.75" customHeight="1" x14ac:dyDescent="0.25">
      <c r="B11" s="5" t="s">
        <v>110</v>
      </c>
      <c r="C11" s="45">
        <v>4.7355085185185199E-2</v>
      </c>
      <c r="D11" s="53">
        <v>4.7355085185185199E-2</v>
      </c>
      <c r="E11" s="53">
        <v>3.1861062962962997E-2</v>
      </c>
      <c r="F11" s="53">
        <v>2.3387965384615399E-2</v>
      </c>
      <c r="G11" s="53">
        <v>1.82827666666667E-2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0.486382325</v>
      </c>
      <c r="D2" s="53">
        <v>0.26502471875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0.22718172187499999</v>
      </c>
      <c r="D3" s="53">
        <v>0.23974491249999999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0.2311166375</v>
      </c>
      <c r="D4" s="53">
        <v>0.38933495624999997</v>
      </c>
      <c r="E4" s="53">
        <v>0.75684774375000008</v>
      </c>
      <c r="F4" s="53">
        <v>0.44418370624999998</v>
      </c>
      <c r="G4" s="53">
        <v>0</v>
      </c>
    </row>
    <row r="5" spans="1:7" x14ac:dyDescent="0.25">
      <c r="B5" s="3" t="s">
        <v>122</v>
      </c>
      <c r="C5" s="52">
        <v>5.5319325000000003E-2</v>
      </c>
      <c r="D5" s="52">
        <v>0.10589541875</v>
      </c>
      <c r="E5" s="52">
        <f>1-SUM(E2:E4)</f>
        <v>0.24315225624999992</v>
      </c>
      <c r="F5" s="52">
        <f>1-SUM(F2:F4)</f>
        <v>0.55581629374999997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8059A4-CFDE-429C-AC85-19F4646C600A}"/>
</file>

<file path=customXml/itemProps2.xml><?xml version="1.0" encoding="utf-8"?>
<ds:datastoreItem xmlns:ds="http://schemas.openxmlformats.org/officeDocument/2006/customXml" ds:itemID="{DC56AF61-A976-4318-B9E8-665356321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2024-03-26T04:24:45Z</dcterms:modified>
</cp:coreProperties>
</file>